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https://sncf.sharepoint.com/sites/CorridorAtlanticGrpO365/Documents partages/Management Board/ICM/Re-routing/Re-routing based on 2nd ICM Handbook/Final for publication Jan 2023/"/>
    </mc:Choice>
  </mc:AlternateContent>
  <xr:revisionPtr revIDLastSave="1179" documentId="8_{6FC90FDE-0E49-4B43-8569-95969B7F071A}" xr6:coauthVersionLast="47" xr6:coauthVersionMax="47" xr10:uidLastSave="{C409D46A-EAC1-44A6-A3D8-8CE5FAE36995}"/>
  <workbookProtection workbookAlgorithmName="SHA-512" workbookHashValue="/iQs50mYryzmhkBBwY45JuEHzliYW56USps7lD74WBprASze1ERzB34F9d6EBIfXfDL5yFaydxW1yMrk8/Py/w==" workbookSaltValue="mqYj3RQO2b2h/Y3C0jQGdg==" workbookSpinCount="100000" lockStructure="1"/>
  <bookViews>
    <workbookView xWindow="-108" yWindow="-108" windowWidth="23256" windowHeight="12576" tabRatio="951" firstSheet="2" activeTab="12" xr2:uid="{00000000-000D-0000-FFFF-FFFF00000000}"/>
  </bookViews>
  <sheets>
    <sheet name="Disclaimer" sheetId="27" r:id="rId1"/>
    <sheet name="Definitions" sheetId="3" r:id="rId2"/>
    <sheet name="scenario DE-FR-3" sheetId="9" r:id="rId3"/>
    <sheet name="scenario FR-1" sheetId="10" r:id="rId4"/>
    <sheet name="scenario FR-2" sheetId="11" r:id="rId5"/>
    <sheet name="scenario FR-3" sheetId="25" r:id="rId6"/>
    <sheet name="scenario FR-SP-1" sheetId="14" r:id="rId7"/>
    <sheet name="scenario SP-1" sheetId="16" r:id="rId8"/>
    <sheet name="scenario SP-2" sheetId="15" r:id="rId9"/>
    <sheet name="scenario SP-3" sheetId="17" r:id="rId10"/>
    <sheet name="scenario SP-4" sheetId="18" r:id="rId11"/>
    <sheet name="scenario SP-5" sheetId="24" r:id="rId12"/>
    <sheet name="scenario input table" sheetId="8" r:id="rId13"/>
    <sheet name="scenario SP-P-1" sheetId="19" r:id="rId14"/>
    <sheet name="scenario SP-P-2" sheetId="20" r:id="rId15"/>
    <sheet name="scenario P1" sheetId="21" r:id="rId16"/>
    <sheet name="scenario P-2" sheetId="22" r:id="rId17"/>
    <sheet name="scenario P-3" sheetId="23" r:id="rId18"/>
    <sheet name="scenario P-4" sheetId="29" r:id="rId19"/>
  </sheets>
  <definedNames>
    <definedName name="_xlnm._FilterDatabase" localSheetId="12" hidden="1">'scenario input table'!$A$1:$A$85</definedName>
    <definedName name="_Toc529801136" localSheetId="0">Disclaimer!$A$6</definedName>
  </definedNames>
  <calcPr calcId="191028" concurrentManualCount="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18" l="1"/>
  <c r="H38" i="9"/>
  <c r="D45" i="9"/>
  <c r="E45" i="9"/>
  <c r="F45" i="9"/>
  <c r="G45" i="9"/>
  <c r="H45" i="9"/>
  <c r="I45" i="9"/>
  <c r="J45" i="9"/>
  <c r="K45" i="9"/>
  <c r="L45" i="9"/>
  <c r="M45" i="9"/>
  <c r="N45" i="9"/>
  <c r="O45" i="9"/>
  <c r="P45" i="9"/>
  <c r="Q45" i="9"/>
  <c r="R45" i="9"/>
  <c r="S45" i="9"/>
  <c r="T45" i="9"/>
  <c r="U45" i="9"/>
  <c r="V45" i="9"/>
  <c r="C45" i="9"/>
  <c r="D38" i="9"/>
  <c r="E38" i="9"/>
  <c r="F38" i="9"/>
  <c r="G38" i="9"/>
  <c r="I38" i="9"/>
  <c r="J38" i="9"/>
  <c r="K38" i="9"/>
  <c r="L38" i="9"/>
  <c r="M38" i="9"/>
  <c r="N38" i="9"/>
  <c r="O38" i="9"/>
  <c r="P38" i="9"/>
  <c r="Q38" i="9"/>
  <c r="R38" i="9"/>
  <c r="S38" i="9"/>
  <c r="T38" i="9"/>
  <c r="U38" i="9"/>
  <c r="C38" i="9"/>
  <c r="W45" i="9"/>
  <c r="X45" i="9"/>
  <c r="C43" i="9"/>
  <c r="C44" i="9"/>
  <c r="F44" i="9"/>
  <c r="G44" i="9"/>
  <c r="H44" i="9"/>
  <c r="I44" i="9"/>
  <c r="J44" i="9"/>
  <c r="K44" i="9"/>
  <c r="L44" i="9"/>
  <c r="M44" i="9"/>
  <c r="N44" i="9"/>
  <c r="O44" i="9"/>
  <c r="P44" i="9"/>
  <c r="Q44" i="9"/>
  <c r="R44" i="9"/>
  <c r="S44" i="9"/>
  <c r="T44" i="9"/>
  <c r="U44" i="9"/>
  <c r="W44" i="9"/>
  <c r="X44" i="9"/>
  <c r="D44" i="9"/>
  <c r="E44" i="9"/>
  <c r="E48" i="9"/>
  <c r="F48" i="9"/>
  <c r="G48" i="9"/>
  <c r="H48" i="9"/>
  <c r="I48" i="9"/>
  <c r="J48" i="9"/>
  <c r="K48" i="9"/>
  <c r="L48" i="9"/>
  <c r="M48" i="9"/>
  <c r="N48" i="9"/>
  <c r="O48" i="9"/>
  <c r="P48" i="9"/>
  <c r="Q48" i="9"/>
  <c r="R48" i="9"/>
  <c r="S48" i="9"/>
  <c r="T48" i="9"/>
  <c r="U48" i="9"/>
  <c r="V48" i="9"/>
  <c r="W48" i="9"/>
  <c r="X48" i="9"/>
  <c r="D48" i="9"/>
  <c r="G43" i="9"/>
  <c r="F43" i="9"/>
  <c r="E43" i="9"/>
  <c r="D43" i="9"/>
  <c r="V43" i="9"/>
  <c r="U43" i="9"/>
  <c r="T43" i="9"/>
  <c r="S43" i="9"/>
  <c r="Q43" i="9"/>
  <c r="P43" i="9"/>
  <c r="O43" i="9"/>
  <c r="M43" i="9"/>
  <c r="L43" i="9"/>
  <c r="K43" i="9"/>
  <c r="J43" i="9"/>
  <c r="I43" i="9"/>
  <c r="H43" i="9"/>
  <c r="A43" i="25"/>
  <c r="B43" i="25"/>
  <c r="C43" i="25"/>
  <c r="D43" i="25"/>
  <c r="E43" i="25"/>
  <c r="F43" i="25"/>
  <c r="G43" i="25"/>
  <c r="H43" i="25"/>
  <c r="I43" i="25"/>
  <c r="J43" i="25"/>
  <c r="K43" i="25"/>
  <c r="L43" i="25"/>
  <c r="M43" i="25"/>
  <c r="N43" i="25"/>
  <c r="O43" i="25"/>
  <c r="P43" i="25"/>
  <c r="Q43" i="25"/>
  <c r="R43" i="25"/>
  <c r="S43" i="25"/>
  <c r="T43" i="25"/>
  <c r="U43" i="25"/>
  <c r="A37" i="19"/>
  <c r="B37" i="19"/>
  <c r="C37" i="19"/>
  <c r="D37" i="19"/>
  <c r="E37" i="19"/>
  <c r="F37" i="19"/>
  <c r="G37" i="19"/>
  <c r="H37" i="19"/>
  <c r="I37" i="19"/>
  <c r="J37" i="19"/>
  <c r="K37" i="19"/>
  <c r="L37" i="19"/>
  <c r="M37" i="19"/>
  <c r="N37" i="19"/>
  <c r="O37" i="19"/>
  <c r="P37" i="19"/>
  <c r="Q37" i="19"/>
  <c r="R37" i="19"/>
  <c r="S37" i="19"/>
  <c r="T37" i="19"/>
  <c r="U37" i="19"/>
  <c r="A40" i="19"/>
  <c r="B40" i="19"/>
  <c r="C40" i="19"/>
  <c r="D40" i="19"/>
  <c r="E40" i="19"/>
  <c r="F40" i="19"/>
  <c r="G40" i="19"/>
  <c r="H40" i="19"/>
  <c r="I40" i="19"/>
  <c r="J40" i="19"/>
  <c r="K40" i="19"/>
  <c r="L40" i="19"/>
  <c r="M40" i="19"/>
  <c r="N40" i="19"/>
  <c r="O40" i="19"/>
  <c r="Q40" i="19"/>
  <c r="R40" i="19"/>
  <c r="S40" i="19"/>
  <c r="T40" i="19"/>
  <c r="U40" i="19"/>
  <c r="A41" i="19"/>
  <c r="B41" i="19"/>
  <c r="C41" i="19"/>
  <c r="D41" i="19"/>
  <c r="E41" i="19"/>
  <c r="F41" i="19"/>
  <c r="G41" i="19"/>
  <c r="H41" i="19"/>
  <c r="I41" i="19"/>
  <c r="J41" i="19"/>
  <c r="K41" i="19"/>
  <c r="L41" i="19"/>
  <c r="M41" i="19"/>
  <c r="N41" i="19"/>
  <c r="O41" i="19"/>
  <c r="Q41" i="19"/>
  <c r="R41" i="19"/>
  <c r="S41" i="19"/>
  <c r="T41" i="19"/>
  <c r="U41" i="19"/>
  <c r="A42" i="19"/>
  <c r="B42" i="19"/>
  <c r="C42" i="19"/>
  <c r="D42" i="19"/>
  <c r="E42" i="19"/>
  <c r="F42" i="19"/>
  <c r="G42" i="19"/>
  <c r="H42" i="19"/>
  <c r="I42" i="19"/>
  <c r="J42" i="19"/>
  <c r="K42" i="19"/>
  <c r="L42" i="19"/>
  <c r="M42" i="19"/>
  <c r="N42" i="19"/>
  <c r="O42" i="19"/>
  <c r="Q42" i="19"/>
  <c r="R42" i="19"/>
  <c r="S42" i="19"/>
  <c r="T42" i="19"/>
  <c r="U42" i="19"/>
  <c r="A43" i="19"/>
  <c r="B43" i="19"/>
  <c r="C43" i="19"/>
  <c r="D43" i="19"/>
  <c r="E43" i="19"/>
  <c r="F43" i="19"/>
  <c r="G43" i="19"/>
  <c r="H43" i="19"/>
  <c r="I43" i="19"/>
  <c r="J43" i="19"/>
  <c r="K43" i="19"/>
  <c r="L43" i="19"/>
  <c r="M43" i="19"/>
  <c r="N43" i="19"/>
  <c r="O43" i="19"/>
  <c r="P43" i="19"/>
  <c r="Q43" i="19"/>
  <c r="R43" i="19"/>
  <c r="S43" i="19"/>
  <c r="T43" i="19"/>
  <c r="U43" i="19"/>
  <c r="A44" i="19"/>
  <c r="B44" i="19"/>
  <c r="C44" i="19"/>
  <c r="D44" i="19"/>
  <c r="E44" i="19"/>
  <c r="F44" i="19"/>
  <c r="G44" i="19"/>
  <c r="H44" i="19"/>
  <c r="I44" i="19"/>
  <c r="J44" i="19"/>
  <c r="K44" i="19"/>
  <c r="L44" i="19"/>
  <c r="M44" i="19"/>
  <c r="N44" i="19"/>
  <c r="O44" i="19"/>
  <c r="P44" i="19"/>
  <c r="Q44" i="19"/>
  <c r="R44" i="19"/>
  <c r="S44" i="19"/>
  <c r="T44" i="19"/>
  <c r="U44" i="19"/>
  <c r="A47" i="19"/>
  <c r="B47" i="19"/>
  <c r="C47" i="19"/>
  <c r="D47" i="19"/>
  <c r="E47" i="19"/>
  <c r="F47" i="19"/>
  <c r="G47" i="19"/>
  <c r="H47" i="19"/>
  <c r="I47" i="19"/>
  <c r="J47" i="19"/>
  <c r="K47" i="19"/>
  <c r="L47" i="19"/>
  <c r="M47" i="19"/>
  <c r="N47" i="19"/>
  <c r="O47" i="19"/>
  <c r="Q47" i="19"/>
  <c r="R47" i="19"/>
  <c r="S47" i="19"/>
  <c r="T47" i="19"/>
  <c r="U47" i="19"/>
  <c r="A48" i="19"/>
  <c r="B48" i="19"/>
  <c r="C48" i="19"/>
  <c r="D48" i="19"/>
  <c r="E48" i="19"/>
  <c r="F48" i="19"/>
  <c r="G48" i="19"/>
  <c r="H48" i="19"/>
  <c r="I48" i="19"/>
  <c r="J48" i="19"/>
  <c r="K48" i="19"/>
  <c r="L48" i="19"/>
  <c r="M48" i="19"/>
  <c r="N48" i="19"/>
  <c r="O48" i="19"/>
  <c r="P48" i="19"/>
  <c r="Q48" i="19"/>
  <c r="R48" i="19"/>
  <c r="S48" i="19"/>
  <c r="T48" i="19"/>
  <c r="U48" i="19"/>
  <c r="A49" i="19"/>
  <c r="B49" i="19"/>
  <c r="C49" i="19"/>
  <c r="D49" i="19"/>
  <c r="E49" i="19"/>
  <c r="F49" i="19"/>
  <c r="G49" i="19"/>
  <c r="H49" i="19"/>
  <c r="I49" i="19"/>
  <c r="J49" i="19"/>
  <c r="K49" i="19"/>
  <c r="L49" i="19"/>
  <c r="M49" i="19"/>
  <c r="N49" i="19"/>
  <c r="O49" i="19"/>
  <c r="Q49" i="19"/>
  <c r="R49" i="19"/>
  <c r="S49" i="19"/>
  <c r="T49" i="19"/>
  <c r="U49" i="19"/>
  <c r="A50" i="19"/>
  <c r="B50" i="19"/>
  <c r="C50" i="19"/>
  <c r="D50" i="19"/>
  <c r="E50" i="19"/>
  <c r="F50" i="19"/>
  <c r="G50" i="19"/>
  <c r="H50" i="19"/>
  <c r="I50" i="19"/>
  <c r="J50" i="19"/>
  <c r="K50" i="19"/>
  <c r="L50" i="19"/>
  <c r="M50" i="19"/>
  <c r="N50" i="19"/>
  <c r="O50" i="19"/>
  <c r="P50" i="19"/>
  <c r="Q50" i="19"/>
  <c r="R50" i="19"/>
  <c r="S50" i="19"/>
  <c r="T50" i="19"/>
  <c r="U50" i="19"/>
  <c r="A51" i="19"/>
  <c r="B51" i="19"/>
  <c r="C51" i="19"/>
  <c r="D51" i="19"/>
  <c r="E51" i="19"/>
  <c r="F51" i="19"/>
  <c r="G51" i="19"/>
  <c r="H51" i="19"/>
  <c r="I51" i="19"/>
  <c r="J51" i="19"/>
  <c r="K51" i="19"/>
  <c r="L51" i="19"/>
  <c r="M51" i="19"/>
  <c r="N51" i="19"/>
  <c r="O51" i="19"/>
  <c r="P51" i="19"/>
  <c r="Q51" i="19"/>
  <c r="R51" i="19"/>
  <c r="S51" i="19"/>
  <c r="T51" i="19"/>
  <c r="U51" i="19"/>
  <c r="A54" i="19"/>
  <c r="B54" i="19"/>
  <c r="C54" i="19"/>
  <c r="D54" i="19"/>
  <c r="E54" i="19"/>
  <c r="F54" i="19"/>
  <c r="G54" i="19"/>
  <c r="H54" i="19"/>
  <c r="I54" i="19"/>
  <c r="J54" i="19"/>
  <c r="K54" i="19"/>
  <c r="L54" i="19"/>
  <c r="M54" i="19"/>
  <c r="N54" i="19"/>
  <c r="O54" i="19"/>
  <c r="P54" i="19"/>
  <c r="Q54" i="19"/>
  <c r="R54" i="19"/>
  <c r="S54" i="19"/>
  <c r="T54" i="19"/>
  <c r="U54" i="19"/>
  <c r="A55" i="19"/>
  <c r="B55" i="19"/>
  <c r="C55" i="19"/>
  <c r="D55" i="19"/>
  <c r="E55" i="19"/>
  <c r="F55" i="19"/>
  <c r="G55" i="19"/>
  <c r="H55" i="19"/>
  <c r="I55" i="19"/>
  <c r="J55" i="19"/>
  <c r="K55" i="19"/>
  <c r="L55" i="19"/>
  <c r="M55" i="19"/>
  <c r="N55" i="19"/>
  <c r="O55" i="19"/>
  <c r="Q55" i="19"/>
  <c r="R55" i="19"/>
  <c r="T55" i="19"/>
  <c r="U55" i="19"/>
  <c r="A56" i="19"/>
  <c r="B56" i="19"/>
  <c r="C56" i="19"/>
  <c r="D56" i="19"/>
  <c r="E56" i="19"/>
  <c r="F56" i="19"/>
  <c r="G56" i="19"/>
  <c r="H56" i="19"/>
  <c r="I56" i="19"/>
  <c r="J56" i="19"/>
  <c r="K56" i="19"/>
  <c r="L56" i="19"/>
  <c r="M56" i="19"/>
  <c r="N56" i="19"/>
  <c r="O56" i="19"/>
  <c r="Q56" i="19"/>
  <c r="R56" i="19"/>
  <c r="S56" i="19"/>
  <c r="T56" i="19"/>
  <c r="U56" i="19"/>
  <c r="A57" i="19"/>
  <c r="B57" i="19"/>
  <c r="C57" i="19"/>
  <c r="D57" i="19"/>
  <c r="E57" i="19"/>
  <c r="F57" i="19"/>
  <c r="G57" i="19"/>
  <c r="H57" i="19"/>
  <c r="I57" i="19"/>
  <c r="J57" i="19"/>
  <c r="K57" i="19"/>
  <c r="L57" i="19"/>
  <c r="M57" i="19"/>
  <c r="N57" i="19"/>
  <c r="O57" i="19"/>
  <c r="Q57" i="19"/>
  <c r="R57" i="19"/>
  <c r="S57" i="19"/>
  <c r="T57" i="19"/>
  <c r="U57" i="19"/>
  <c r="A37" i="24"/>
  <c r="B37" i="24"/>
  <c r="C37" i="24"/>
  <c r="D37" i="24"/>
  <c r="E37" i="24"/>
  <c r="F37" i="24"/>
  <c r="G37" i="24"/>
  <c r="H37" i="24"/>
  <c r="I37" i="24"/>
  <c r="J37" i="24"/>
  <c r="K37" i="24"/>
  <c r="L37" i="24"/>
  <c r="M37" i="24"/>
  <c r="N37" i="24"/>
  <c r="O37" i="24"/>
  <c r="P37" i="24"/>
  <c r="Q37" i="24"/>
  <c r="R37" i="24"/>
  <c r="S37" i="24"/>
  <c r="T37" i="24"/>
  <c r="U37" i="24"/>
  <c r="A30" i="18"/>
  <c r="B30" i="18"/>
  <c r="C30" i="18"/>
  <c r="D30" i="18"/>
  <c r="E30" i="18"/>
  <c r="F30" i="18"/>
  <c r="G30" i="18"/>
  <c r="H30" i="18"/>
  <c r="I30" i="18"/>
  <c r="J30" i="18"/>
  <c r="K30" i="18"/>
  <c r="L30" i="18"/>
  <c r="M30" i="18"/>
  <c r="N30" i="18"/>
  <c r="O30" i="18"/>
  <c r="P30" i="18"/>
  <c r="Q30" i="18"/>
  <c r="R30" i="18"/>
  <c r="S30" i="18"/>
  <c r="T30" i="18"/>
  <c r="U30" i="18"/>
  <c r="A33" i="18"/>
  <c r="B33" i="18"/>
  <c r="C33" i="18"/>
  <c r="D33" i="18"/>
  <c r="E33" i="18"/>
  <c r="F33" i="18"/>
  <c r="H33" i="18"/>
  <c r="I33" i="18"/>
  <c r="J33" i="18"/>
  <c r="K33" i="18"/>
  <c r="L33" i="18"/>
  <c r="M33" i="18"/>
  <c r="N33" i="18"/>
  <c r="O33" i="18"/>
  <c r="P33" i="18"/>
  <c r="Q33" i="18"/>
  <c r="R33" i="18"/>
  <c r="S33" i="18"/>
  <c r="T33" i="18"/>
  <c r="U33" i="18"/>
  <c r="A34" i="18"/>
  <c r="B34" i="18"/>
  <c r="C34" i="18"/>
  <c r="D34" i="18"/>
  <c r="E34" i="18"/>
  <c r="F34" i="18"/>
  <c r="G34" i="18"/>
  <c r="H34" i="18"/>
  <c r="I34" i="18"/>
  <c r="J34" i="18"/>
  <c r="K34" i="18"/>
  <c r="L34" i="18"/>
  <c r="M34" i="18"/>
  <c r="N34" i="18"/>
  <c r="O34" i="18"/>
  <c r="Q34" i="18"/>
  <c r="R34" i="18"/>
  <c r="S34" i="18"/>
  <c r="T34" i="18"/>
  <c r="U34" i="18"/>
  <c r="A35" i="18"/>
  <c r="B35" i="18"/>
  <c r="C35" i="18"/>
  <c r="D35" i="18"/>
  <c r="E35" i="18"/>
  <c r="F35" i="18"/>
  <c r="G35" i="18"/>
  <c r="H35" i="18"/>
  <c r="I35" i="18"/>
  <c r="J35" i="18"/>
  <c r="K35" i="18"/>
  <c r="L35" i="18"/>
  <c r="M35" i="18"/>
  <c r="N35" i="18"/>
  <c r="O35" i="18"/>
  <c r="Q35" i="18"/>
  <c r="R35" i="18"/>
  <c r="S35" i="18"/>
  <c r="T35" i="18"/>
  <c r="U35" i="18"/>
  <c r="A36" i="18"/>
  <c r="B36" i="18"/>
  <c r="C36" i="18"/>
  <c r="D36" i="18"/>
  <c r="E36" i="18"/>
  <c r="F36" i="18"/>
  <c r="G36" i="18"/>
  <c r="H36" i="18"/>
  <c r="I36" i="18"/>
  <c r="J36" i="18"/>
  <c r="K36" i="18"/>
  <c r="L36" i="18"/>
  <c r="M36" i="18"/>
  <c r="N36" i="18"/>
  <c r="O36" i="18"/>
  <c r="Q36" i="18"/>
  <c r="R36" i="18"/>
  <c r="S36" i="18"/>
  <c r="T36" i="18"/>
  <c r="U36" i="18"/>
  <c r="A37" i="18"/>
  <c r="B37" i="18"/>
  <c r="C37" i="18"/>
  <c r="D37" i="18"/>
  <c r="E37" i="18"/>
  <c r="F37" i="18"/>
  <c r="G37" i="18"/>
  <c r="H37" i="18"/>
  <c r="I37" i="18"/>
  <c r="J37" i="18"/>
  <c r="K37" i="18"/>
  <c r="L37" i="18"/>
  <c r="M37" i="18"/>
  <c r="N37" i="18"/>
  <c r="O37" i="18"/>
  <c r="P37" i="18"/>
  <c r="Q37" i="18"/>
  <c r="R37" i="18"/>
  <c r="S37" i="18"/>
  <c r="T37" i="18"/>
  <c r="U37" i="18"/>
  <c r="A40" i="18"/>
  <c r="B40" i="18"/>
  <c r="C40" i="18"/>
  <c r="D40" i="18"/>
  <c r="E40" i="18"/>
  <c r="F40" i="18"/>
  <c r="G40" i="18"/>
  <c r="H40" i="18"/>
  <c r="I40" i="18"/>
  <c r="J40" i="18"/>
  <c r="K40" i="18"/>
  <c r="L40" i="18"/>
  <c r="M40" i="18"/>
  <c r="N40" i="18"/>
  <c r="O40" i="18"/>
  <c r="P40" i="18"/>
  <c r="Q40" i="18"/>
  <c r="R40" i="18"/>
  <c r="S40" i="18"/>
  <c r="T40" i="18"/>
  <c r="U40" i="18"/>
  <c r="A41" i="18"/>
  <c r="B41" i="18"/>
  <c r="C41" i="18"/>
  <c r="D41" i="18"/>
  <c r="E41" i="18"/>
  <c r="F41" i="18"/>
  <c r="G41" i="18"/>
  <c r="H41" i="18"/>
  <c r="I41" i="18"/>
  <c r="J41" i="18"/>
  <c r="K41" i="18"/>
  <c r="L41" i="18"/>
  <c r="M41" i="18"/>
  <c r="N41" i="18"/>
  <c r="O41" i="18"/>
  <c r="Q41" i="18"/>
  <c r="R41" i="18"/>
  <c r="S41" i="18"/>
  <c r="T41" i="18"/>
  <c r="U41" i="18"/>
  <c r="A42" i="18"/>
  <c r="B42" i="18"/>
  <c r="C42" i="18"/>
  <c r="D42" i="18"/>
  <c r="E42" i="18"/>
  <c r="F42" i="18"/>
  <c r="G42" i="18"/>
  <c r="H42" i="18"/>
  <c r="I42" i="18"/>
  <c r="J42" i="18"/>
  <c r="K42" i="18"/>
  <c r="L42" i="18"/>
  <c r="M42" i="18"/>
  <c r="N42" i="18"/>
  <c r="O42" i="18"/>
  <c r="Q42" i="18"/>
  <c r="R42" i="18"/>
  <c r="S42" i="18"/>
  <c r="T42" i="18"/>
  <c r="U42" i="18"/>
  <c r="A43" i="18"/>
  <c r="B43" i="18"/>
  <c r="C43" i="18"/>
  <c r="D43" i="18"/>
  <c r="E43" i="18"/>
  <c r="F43" i="18"/>
  <c r="G43" i="18"/>
  <c r="H43" i="18"/>
  <c r="I43" i="18"/>
  <c r="J43" i="18"/>
  <c r="K43" i="18"/>
  <c r="L43" i="18"/>
  <c r="M43" i="18"/>
  <c r="N43" i="18"/>
  <c r="O43" i="18"/>
  <c r="P43" i="18"/>
  <c r="Q43" i="18"/>
  <c r="R43" i="18"/>
  <c r="S43" i="18"/>
  <c r="T43" i="18"/>
  <c r="U43" i="18"/>
  <c r="A46" i="18"/>
  <c r="B46" i="18"/>
  <c r="C46" i="18"/>
  <c r="K46" i="18"/>
  <c r="L46" i="18"/>
  <c r="N46" i="18"/>
  <c r="Q46" i="18"/>
  <c r="R46" i="18"/>
  <c r="T46" i="18"/>
  <c r="A40" i="16"/>
  <c r="B40" i="16"/>
  <c r="C40" i="16"/>
  <c r="D40" i="16"/>
  <c r="E40" i="16"/>
  <c r="F40" i="16"/>
  <c r="G40" i="16"/>
  <c r="H40" i="16"/>
  <c r="I40" i="16"/>
  <c r="J40" i="16"/>
  <c r="K40" i="16"/>
  <c r="L40" i="16"/>
  <c r="M40" i="16"/>
  <c r="N40" i="16"/>
  <c r="O40" i="16"/>
  <c r="P40" i="16"/>
  <c r="Q40" i="16"/>
  <c r="R40" i="16"/>
  <c r="S40" i="16"/>
  <c r="T40" i="16"/>
  <c r="U40" i="16"/>
  <c r="A41" i="16"/>
  <c r="B41" i="16"/>
  <c r="C41" i="16"/>
  <c r="D41" i="16"/>
  <c r="E41" i="16"/>
  <c r="F41" i="16"/>
  <c r="G41" i="16"/>
  <c r="H41" i="16"/>
  <c r="I41" i="16"/>
  <c r="J41" i="16"/>
  <c r="K41" i="16"/>
  <c r="L41" i="16"/>
  <c r="M41" i="16"/>
  <c r="N41" i="16"/>
  <c r="O41" i="16"/>
  <c r="P41" i="16"/>
  <c r="Q41" i="16"/>
  <c r="R41" i="16"/>
  <c r="S41" i="16"/>
  <c r="T41" i="16"/>
  <c r="U41" i="16"/>
  <c r="A44" i="16"/>
  <c r="B44" i="16"/>
  <c r="C44" i="16"/>
  <c r="D44" i="16"/>
  <c r="E44" i="16"/>
  <c r="F44" i="16"/>
  <c r="G44" i="16"/>
  <c r="H44" i="16"/>
  <c r="I44" i="16"/>
  <c r="J44" i="16"/>
  <c r="K44" i="16"/>
  <c r="L44" i="16"/>
  <c r="M44" i="16"/>
  <c r="N44" i="16"/>
  <c r="O44" i="16"/>
  <c r="P44" i="16"/>
  <c r="Q44" i="16"/>
  <c r="R44" i="16"/>
  <c r="S44" i="16"/>
  <c r="T44" i="16"/>
  <c r="U44" i="16"/>
  <c r="A45" i="16"/>
  <c r="B45" i="16"/>
  <c r="C45" i="16"/>
  <c r="D45" i="16"/>
  <c r="E45" i="16"/>
  <c r="F45" i="16"/>
  <c r="G45" i="16"/>
  <c r="H45" i="16"/>
  <c r="I45" i="16"/>
  <c r="J45" i="16"/>
  <c r="K45" i="16"/>
  <c r="L45" i="16"/>
  <c r="M45" i="16"/>
  <c r="N45" i="16"/>
  <c r="O45" i="16"/>
  <c r="P45" i="16"/>
  <c r="Q45" i="16"/>
  <c r="R45" i="16"/>
  <c r="S45" i="16"/>
  <c r="T45" i="16"/>
  <c r="U45" i="16"/>
  <c r="A48" i="16"/>
  <c r="B48" i="16"/>
  <c r="C48" i="16"/>
  <c r="D48" i="16"/>
  <c r="E48" i="16"/>
  <c r="F48" i="16"/>
  <c r="G48" i="16"/>
  <c r="H48" i="16"/>
  <c r="I48" i="16"/>
  <c r="J48" i="16"/>
  <c r="K48" i="16"/>
  <c r="L48" i="16"/>
  <c r="M48" i="16"/>
  <c r="N48" i="16"/>
  <c r="O48" i="16"/>
  <c r="P48" i="16"/>
  <c r="Q48" i="16"/>
  <c r="R48" i="16"/>
  <c r="S48" i="16"/>
  <c r="T48" i="16"/>
  <c r="U48" i="16"/>
  <c r="A49" i="16"/>
  <c r="B49" i="16"/>
  <c r="C49" i="16"/>
  <c r="D49" i="16"/>
  <c r="E49" i="16"/>
  <c r="F49" i="16"/>
  <c r="G49" i="16"/>
  <c r="H49" i="16"/>
  <c r="I49" i="16"/>
  <c r="J49" i="16"/>
  <c r="K49" i="16"/>
  <c r="L49" i="16"/>
  <c r="M49" i="16"/>
  <c r="N49" i="16"/>
  <c r="O49" i="16"/>
  <c r="P49" i="16"/>
  <c r="Q49" i="16"/>
  <c r="R49" i="16"/>
  <c r="S49" i="16"/>
  <c r="T49" i="16"/>
  <c r="U49" i="16"/>
  <c r="A52" i="16"/>
  <c r="B52" i="16"/>
  <c r="C52" i="16"/>
  <c r="D52" i="16"/>
  <c r="E52" i="16"/>
  <c r="F52" i="16"/>
  <c r="G52" i="16"/>
  <c r="H52" i="16"/>
  <c r="I52" i="16"/>
  <c r="J52" i="16"/>
  <c r="K52" i="16"/>
  <c r="L52" i="16"/>
  <c r="M52" i="16"/>
  <c r="N52" i="16"/>
  <c r="O52" i="16"/>
  <c r="P52" i="16"/>
  <c r="Q52" i="16"/>
  <c r="R52" i="16"/>
  <c r="S52" i="16"/>
  <c r="T52" i="16"/>
  <c r="U52" i="16"/>
  <c r="A53" i="16"/>
  <c r="B53" i="16"/>
  <c r="C53" i="16"/>
  <c r="D53" i="16"/>
  <c r="E53" i="16"/>
  <c r="F53" i="16"/>
  <c r="G53" i="16"/>
  <c r="H53" i="16"/>
  <c r="I53" i="16"/>
  <c r="J53" i="16"/>
  <c r="K53" i="16"/>
  <c r="L53" i="16"/>
  <c r="M53" i="16"/>
  <c r="N53" i="16"/>
  <c r="O53" i="16"/>
  <c r="P53" i="16"/>
  <c r="Q53" i="16"/>
  <c r="R53" i="16"/>
  <c r="S53" i="16"/>
  <c r="T53" i="16"/>
  <c r="U53" i="16"/>
  <c r="A56" i="16"/>
  <c r="B56" i="16"/>
  <c r="C56" i="16"/>
  <c r="D56" i="16"/>
  <c r="E56" i="16"/>
  <c r="F56" i="16"/>
  <c r="G56" i="16"/>
  <c r="H56" i="16"/>
  <c r="I56" i="16"/>
  <c r="J56" i="16"/>
  <c r="K56" i="16"/>
  <c r="L56" i="16"/>
  <c r="M56" i="16"/>
  <c r="N56" i="16"/>
  <c r="O56" i="16"/>
  <c r="P56" i="16"/>
  <c r="Q56" i="16"/>
  <c r="R56" i="16"/>
  <c r="S56" i="16"/>
  <c r="T56" i="16"/>
  <c r="U56" i="16"/>
  <c r="A57" i="16"/>
  <c r="B57" i="16"/>
  <c r="C57" i="16"/>
  <c r="D57" i="16"/>
  <c r="E57" i="16"/>
  <c r="F57" i="16"/>
  <c r="G57" i="16"/>
  <c r="H57" i="16"/>
  <c r="I57" i="16"/>
  <c r="J57" i="16"/>
  <c r="K57" i="16"/>
  <c r="L57" i="16"/>
  <c r="M57" i="16"/>
  <c r="N57" i="16"/>
  <c r="O57" i="16"/>
  <c r="P57" i="16"/>
  <c r="Q57" i="16"/>
  <c r="R57" i="16"/>
  <c r="S57" i="16"/>
  <c r="T57" i="16"/>
  <c r="U57" i="16"/>
  <c r="V50" i="23"/>
  <c r="V46" i="8"/>
  <c r="M44" i="15"/>
  <c r="V35" i="29"/>
  <c r="V37" i="22"/>
  <c r="V37" i="23"/>
  <c r="V47" i="23"/>
  <c r="V46" i="23"/>
  <c r="V42" i="23"/>
  <c r="V41" i="23"/>
  <c r="V47" i="22"/>
  <c r="V43" i="22"/>
  <c r="V41" i="21"/>
  <c r="V37" i="21"/>
  <c r="V53" i="20"/>
  <c r="V52" i="20"/>
  <c r="V51" i="20"/>
  <c r="V47" i="20"/>
  <c r="V46" i="20"/>
  <c r="V45" i="20"/>
  <c r="V58" i="19"/>
  <c r="V57" i="19"/>
  <c r="V56" i="19"/>
  <c r="V55" i="19"/>
  <c r="V49" i="19"/>
  <c r="V48" i="19"/>
  <c r="V47" i="19"/>
  <c r="V42" i="19"/>
  <c r="V41" i="19"/>
  <c r="V40" i="19"/>
  <c r="V52" i="15"/>
  <c r="V51" i="15"/>
  <c r="V50" i="15"/>
  <c r="V45" i="15"/>
  <c r="V44" i="15"/>
  <c r="V43" i="15"/>
  <c r="V36" i="18"/>
  <c r="V35" i="18"/>
  <c r="V34" i="18"/>
  <c r="V41" i="18"/>
  <c r="V42" i="18"/>
  <c r="P66" i="8"/>
  <c r="P41" i="19"/>
  <c r="F47" i="22"/>
  <c r="C43" i="10"/>
  <c r="B38" i="10"/>
  <c r="B43" i="10"/>
  <c r="D38" i="10"/>
  <c r="D43" i="10"/>
  <c r="E38" i="10"/>
  <c r="E43" i="10"/>
  <c r="F38" i="10"/>
  <c r="F43" i="10"/>
  <c r="G38" i="10"/>
  <c r="G43" i="10"/>
  <c r="H38" i="10"/>
  <c r="H43" i="10"/>
  <c r="I38" i="10"/>
  <c r="I43" i="10"/>
  <c r="J38" i="10"/>
  <c r="J43" i="10"/>
  <c r="K38" i="10"/>
  <c r="K43" i="10"/>
  <c r="L38" i="10"/>
  <c r="L43" i="10"/>
  <c r="M38" i="10"/>
  <c r="M43" i="10"/>
  <c r="N38" i="10"/>
  <c r="N43" i="10"/>
  <c r="O38" i="10"/>
  <c r="O43" i="10"/>
  <c r="P38" i="10"/>
  <c r="P43" i="10"/>
  <c r="Q38" i="10"/>
  <c r="Q43" i="10"/>
  <c r="R38" i="10"/>
  <c r="R43" i="10"/>
  <c r="S38" i="10"/>
  <c r="S43" i="10"/>
  <c r="T38" i="10"/>
  <c r="T43" i="10"/>
  <c r="U38" i="10"/>
  <c r="U43" i="10"/>
  <c r="V38" i="10"/>
  <c r="V43" i="10"/>
  <c r="A38" i="10"/>
  <c r="A43" i="10"/>
  <c r="K77" i="8"/>
  <c r="K76" i="8"/>
  <c r="K75" i="8"/>
  <c r="K62" i="8"/>
  <c r="V13" i="8"/>
  <c r="F12" i="8"/>
  <c r="G12" i="8"/>
  <c r="H12" i="8"/>
  <c r="I12" i="8"/>
  <c r="J12" i="8"/>
  <c r="K12" i="8"/>
  <c r="L12" i="8"/>
  <c r="M12" i="8"/>
  <c r="N12" i="8"/>
  <c r="O12" i="8"/>
  <c r="P12" i="8"/>
  <c r="Q12" i="8"/>
  <c r="R12" i="8"/>
  <c r="S12" i="8"/>
  <c r="T12" i="8"/>
  <c r="U12" i="8"/>
  <c r="F13" i="8"/>
  <c r="G13" i="8"/>
  <c r="H13" i="8"/>
  <c r="I13" i="8"/>
  <c r="J13" i="8"/>
  <c r="K13" i="8"/>
  <c r="L13" i="8"/>
  <c r="M13" i="8"/>
  <c r="N13" i="8"/>
  <c r="O13" i="8"/>
  <c r="P13" i="8"/>
  <c r="Q13" i="8"/>
  <c r="R13" i="8"/>
  <c r="S13" i="8"/>
  <c r="T13" i="8"/>
  <c r="U13" i="8"/>
  <c r="B47" i="23"/>
  <c r="C47" i="23"/>
  <c r="D47" i="23"/>
  <c r="E47" i="23"/>
  <c r="F47" i="23"/>
  <c r="G47" i="23"/>
  <c r="H47" i="23"/>
  <c r="I47" i="23"/>
  <c r="J47" i="23"/>
  <c r="K47" i="23"/>
  <c r="L47" i="23"/>
  <c r="M47" i="23"/>
  <c r="N47" i="23"/>
  <c r="O47" i="23"/>
  <c r="P47" i="23"/>
  <c r="Q47" i="23"/>
  <c r="R47" i="23"/>
  <c r="S47" i="23"/>
  <c r="T47" i="23"/>
  <c r="U47" i="23"/>
  <c r="A47" i="23"/>
  <c r="B46" i="23"/>
  <c r="C46" i="23"/>
  <c r="D46" i="23"/>
  <c r="E46" i="23"/>
  <c r="F46" i="23"/>
  <c r="G46" i="23"/>
  <c r="H46" i="23"/>
  <c r="I46" i="23"/>
  <c r="J46" i="23"/>
  <c r="K46" i="23"/>
  <c r="L46" i="23"/>
  <c r="M46" i="23"/>
  <c r="N46" i="23"/>
  <c r="O46" i="23"/>
  <c r="Q46" i="23"/>
  <c r="R46" i="23"/>
  <c r="S46" i="23"/>
  <c r="T46" i="23"/>
  <c r="U46" i="23"/>
  <c r="A46" i="23"/>
  <c r="B45" i="23"/>
  <c r="C45" i="23"/>
  <c r="D45" i="23"/>
  <c r="E45" i="23"/>
  <c r="F45" i="23"/>
  <c r="G45" i="23"/>
  <c r="H45" i="23"/>
  <c r="I45" i="23"/>
  <c r="J45" i="23"/>
  <c r="K45" i="23"/>
  <c r="L45" i="23"/>
  <c r="M45" i="23"/>
  <c r="N45" i="23"/>
  <c r="O45" i="23"/>
  <c r="P45" i="23"/>
  <c r="Q45" i="23"/>
  <c r="R45" i="23"/>
  <c r="S45" i="23"/>
  <c r="T45" i="23"/>
  <c r="U45" i="23"/>
  <c r="V45" i="23"/>
  <c r="A45" i="23"/>
  <c r="B41" i="23"/>
  <c r="C41" i="23"/>
  <c r="D41" i="23"/>
  <c r="E41" i="23"/>
  <c r="F41" i="23"/>
  <c r="G41" i="23"/>
  <c r="H41" i="23"/>
  <c r="I41" i="23"/>
  <c r="J41" i="23"/>
  <c r="K41" i="23"/>
  <c r="L41" i="23"/>
  <c r="M41" i="23"/>
  <c r="N41" i="23"/>
  <c r="O41" i="23"/>
  <c r="Q41" i="23"/>
  <c r="R41" i="23"/>
  <c r="S41" i="23"/>
  <c r="T41" i="23"/>
  <c r="U41" i="23"/>
  <c r="A41" i="23"/>
  <c r="K49" i="23"/>
  <c r="L49" i="23"/>
  <c r="M49" i="23"/>
  <c r="N49" i="23"/>
  <c r="O49" i="23"/>
  <c r="P49" i="23"/>
  <c r="Q49" i="23"/>
  <c r="R49" i="23"/>
  <c r="S49" i="23"/>
  <c r="K50" i="23"/>
  <c r="L50" i="23"/>
  <c r="N50" i="23"/>
  <c r="R50" i="23"/>
  <c r="K40" i="23"/>
  <c r="L40" i="23"/>
  <c r="M40" i="23"/>
  <c r="N40" i="23"/>
  <c r="O40" i="23"/>
  <c r="P40" i="23"/>
  <c r="Q40" i="23"/>
  <c r="R40" i="23"/>
  <c r="S40" i="23"/>
  <c r="T40" i="23"/>
  <c r="K42" i="23"/>
  <c r="L42" i="23"/>
  <c r="M42" i="23"/>
  <c r="N42" i="23"/>
  <c r="O42" i="23"/>
  <c r="Q42" i="23"/>
  <c r="R42" i="23"/>
  <c r="S42" i="23"/>
  <c r="T42" i="23"/>
  <c r="K37" i="23"/>
  <c r="L37" i="23"/>
  <c r="N37" i="23"/>
  <c r="R37" i="23"/>
  <c r="T37" i="23"/>
  <c r="K46" i="22"/>
  <c r="L46" i="22"/>
  <c r="K47" i="22"/>
  <c r="L47" i="22"/>
  <c r="N46" i="22"/>
  <c r="O46" i="22"/>
  <c r="P46" i="22"/>
  <c r="Q46" i="22"/>
  <c r="R46" i="22"/>
  <c r="S46" i="22"/>
  <c r="T46" i="22"/>
  <c r="N47" i="22"/>
  <c r="O47" i="22"/>
  <c r="Q47" i="22"/>
  <c r="R47" i="22"/>
  <c r="S47" i="22"/>
  <c r="T47" i="22"/>
  <c r="K37" i="22"/>
  <c r="L37" i="22"/>
  <c r="Q37" i="22"/>
  <c r="R37" i="22"/>
  <c r="S37" i="22"/>
  <c r="T37" i="22"/>
  <c r="K40" i="22"/>
  <c r="L40" i="22"/>
  <c r="K41" i="22"/>
  <c r="L41" i="22"/>
  <c r="K42" i="22"/>
  <c r="L42" i="22"/>
  <c r="K43" i="22"/>
  <c r="L43" i="22"/>
  <c r="T40" i="22"/>
  <c r="T41" i="22"/>
  <c r="T42" i="22"/>
  <c r="T43" i="22"/>
  <c r="Q40" i="22"/>
  <c r="Q41" i="22"/>
  <c r="Q42" i="22"/>
  <c r="Q43" i="22"/>
  <c r="R43" i="22"/>
  <c r="S43" i="22"/>
  <c r="B53" i="20"/>
  <c r="C53" i="20"/>
  <c r="D53" i="20"/>
  <c r="E53" i="20"/>
  <c r="F53" i="20"/>
  <c r="G53" i="20"/>
  <c r="H53" i="20"/>
  <c r="I53" i="20"/>
  <c r="J53" i="20"/>
  <c r="K53" i="20"/>
  <c r="L53" i="20"/>
  <c r="M53" i="20"/>
  <c r="N53" i="20"/>
  <c r="O53" i="20"/>
  <c r="Q53" i="20"/>
  <c r="R53" i="20"/>
  <c r="S53" i="20"/>
  <c r="T53" i="20"/>
  <c r="U53" i="20"/>
  <c r="A53" i="20"/>
  <c r="B52" i="20"/>
  <c r="C52" i="20"/>
  <c r="D52" i="20"/>
  <c r="E52" i="20"/>
  <c r="F52" i="20"/>
  <c r="G52" i="20"/>
  <c r="H52" i="20"/>
  <c r="I52" i="20"/>
  <c r="J52" i="20"/>
  <c r="K52" i="20"/>
  <c r="L52" i="20"/>
  <c r="M52" i="20"/>
  <c r="N52" i="20"/>
  <c r="O52" i="20"/>
  <c r="P52" i="20"/>
  <c r="Q52" i="20"/>
  <c r="R52" i="20"/>
  <c r="S52" i="20"/>
  <c r="T52" i="20"/>
  <c r="U52" i="20"/>
  <c r="A52" i="20"/>
  <c r="B51" i="20"/>
  <c r="C51" i="20"/>
  <c r="D51" i="20"/>
  <c r="E51" i="20"/>
  <c r="F51" i="20"/>
  <c r="G51" i="20"/>
  <c r="H51" i="20"/>
  <c r="I51" i="20"/>
  <c r="J51" i="20"/>
  <c r="K51" i="20"/>
  <c r="L51" i="20"/>
  <c r="M51" i="20"/>
  <c r="N51" i="20"/>
  <c r="O51" i="20"/>
  <c r="Q51" i="20"/>
  <c r="R51" i="20"/>
  <c r="S51" i="20"/>
  <c r="T51" i="20"/>
  <c r="U51" i="20"/>
  <c r="A51" i="20"/>
  <c r="B50" i="20"/>
  <c r="C50" i="20"/>
  <c r="D50" i="20"/>
  <c r="E50" i="20"/>
  <c r="F50" i="20"/>
  <c r="G50" i="20"/>
  <c r="H50" i="20"/>
  <c r="I50" i="20"/>
  <c r="J50" i="20"/>
  <c r="K50" i="20"/>
  <c r="L50" i="20"/>
  <c r="M50" i="20"/>
  <c r="N50" i="20"/>
  <c r="O50" i="20"/>
  <c r="P50" i="20"/>
  <c r="Q50" i="20"/>
  <c r="R50" i="20"/>
  <c r="S50" i="20"/>
  <c r="T50" i="20"/>
  <c r="U50" i="20"/>
  <c r="V50" i="20"/>
  <c r="A50" i="20"/>
  <c r="B47" i="20"/>
  <c r="C47" i="20"/>
  <c r="D47" i="20"/>
  <c r="E47" i="20"/>
  <c r="F47" i="20"/>
  <c r="G47" i="20"/>
  <c r="H47" i="20"/>
  <c r="I47" i="20"/>
  <c r="J47" i="20"/>
  <c r="K47" i="20"/>
  <c r="L47" i="20"/>
  <c r="M47" i="20"/>
  <c r="N47" i="20"/>
  <c r="O47" i="20"/>
  <c r="Q47" i="20"/>
  <c r="R47" i="20"/>
  <c r="S47" i="20"/>
  <c r="T47" i="20"/>
  <c r="U47" i="20"/>
  <c r="A47" i="20"/>
  <c r="B45" i="20"/>
  <c r="C45" i="20"/>
  <c r="D45" i="20"/>
  <c r="E45" i="20"/>
  <c r="F45" i="20"/>
  <c r="G45" i="20"/>
  <c r="H45" i="20"/>
  <c r="I45" i="20"/>
  <c r="J45" i="20"/>
  <c r="K45" i="20"/>
  <c r="L45" i="20"/>
  <c r="M45" i="20"/>
  <c r="N45" i="20"/>
  <c r="O45" i="20"/>
  <c r="Q45" i="20"/>
  <c r="R45" i="20"/>
  <c r="S45" i="20"/>
  <c r="T45" i="20"/>
  <c r="U45" i="20"/>
  <c r="A45" i="20"/>
  <c r="V51" i="19"/>
  <c r="V50" i="19"/>
  <c r="V43" i="18"/>
  <c r="V40" i="18"/>
  <c r="B53" i="15"/>
  <c r="C53" i="15"/>
  <c r="D53" i="15"/>
  <c r="E53" i="15"/>
  <c r="F53" i="15"/>
  <c r="G53" i="15"/>
  <c r="H53" i="15"/>
  <c r="I53" i="15"/>
  <c r="J53" i="15"/>
  <c r="K53" i="15"/>
  <c r="L53" i="15"/>
  <c r="M53" i="15"/>
  <c r="N53" i="15"/>
  <c r="O53" i="15"/>
  <c r="P53" i="15"/>
  <c r="Q53" i="15"/>
  <c r="R53" i="15"/>
  <c r="S53" i="15"/>
  <c r="T53" i="15"/>
  <c r="U53" i="15"/>
  <c r="V53" i="15"/>
  <c r="A53" i="15"/>
  <c r="B52" i="15"/>
  <c r="C52" i="15"/>
  <c r="D52" i="15"/>
  <c r="E52" i="15"/>
  <c r="F52" i="15"/>
  <c r="H52" i="15"/>
  <c r="I52" i="15"/>
  <c r="J52" i="15"/>
  <c r="K52" i="15"/>
  <c r="L52" i="15"/>
  <c r="M52" i="15"/>
  <c r="N52" i="15"/>
  <c r="O52" i="15"/>
  <c r="Q52" i="15"/>
  <c r="R52" i="15"/>
  <c r="S52" i="15"/>
  <c r="T52" i="15"/>
  <c r="U52" i="15"/>
  <c r="A52" i="15"/>
  <c r="B51" i="15"/>
  <c r="C51" i="15"/>
  <c r="D51" i="15"/>
  <c r="E51" i="15"/>
  <c r="F51" i="15"/>
  <c r="G51" i="15"/>
  <c r="H51" i="15"/>
  <c r="I51" i="15"/>
  <c r="J51" i="15"/>
  <c r="K51" i="15"/>
  <c r="L51" i="15"/>
  <c r="M51" i="15"/>
  <c r="N51" i="15"/>
  <c r="O51" i="15"/>
  <c r="P51" i="15"/>
  <c r="Q51" i="15"/>
  <c r="R51" i="15"/>
  <c r="S51" i="15"/>
  <c r="T51" i="15"/>
  <c r="U51" i="15"/>
  <c r="A51" i="15"/>
  <c r="B50" i="15"/>
  <c r="C50" i="15"/>
  <c r="D50" i="15"/>
  <c r="E50" i="15"/>
  <c r="F50" i="15"/>
  <c r="G50" i="15"/>
  <c r="H50" i="15"/>
  <c r="I50" i="15"/>
  <c r="J50" i="15"/>
  <c r="K50" i="15"/>
  <c r="L50" i="15"/>
  <c r="M50" i="15"/>
  <c r="N50" i="15"/>
  <c r="O50" i="15"/>
  <c r="Q50" i="15"/>
  <c r="R50" i="15"/>
  <c r="S50" i="15"/>
  <c r="T50" i="15"/>
  <c r="U50" i="15"/>
  <c r="A50" i="15"/>
  <c r="B43" i="15"/>
  <c r="C43" i="15"/>
  <c r="D43" i="15"/>
  <c r="E43" i="15"/>
  <c r="F43" i="15"/>
  <c r="G43" i="15"/>
  <c r="H43" i="15"/>
  <c r="I43" i="15"/>
  <c r="J43" i="15"/>
  <c r="K43" i="15"/>
  <c r="L43" i="15"/>
  <c r="M43" i="15"/>
  <c r="N43" i="15"/>
  <c r="O43" i="15"/>
  <c r="Q43" i="15"/>
  <c r="R43" i="15"/>
  <c r="S43" i="15"/>
  <c r="T43" i="15"/>
  <c r="U43" i="15"/>
  <c r="A43" i="15"/>
  <c r="D49" i="15"/>
  <c r="E49" i="15"/>
  <c r="F49" i="15"/>
  <c r="G49" i="15"/>
  <c r="H49" i="15"/>
  <c r="I49" i="15"/>
  <c r="J49" i="15"/>
  <c r="K49" i="15"/>
  <c r="L49" i="15"/>
  <c r="M49" i="15"/>
  <c r="N49" i="15"/>
  <c r="O49" i="15"/>
  <c r="P49" i="15"/>
  <c r="Q49" i="15"/>
  <c r="R49" i="15"/>
  <c r="S49" i="15"/>
  <c r="T49" i="15"/>
  <c r="U49" i="15"/>
  <c r="V49" i="15"/>
  <c r="B49" i="15"/>
  <c r="C49" i="15"/>
  <c r="A49" i="15"/>
  <c r="U75" i="8"/>
  <c r="U78" i="8"/>
  <c r="U81" i="8"/>
  <c r="U35" i="29"/>
  <c r="S75" i="8"/>
  <c r="S37" i="23"/>
  <c r="Q75" i="8"/>
  <c r="Q37" i="23"/>
  <c r="O75" i="8"/>
  <c r="O37" i="23"/>
  <c r="P68" i="8"/>
  <c r="P49" i="19"/>
  <c r="M75" i="8"/>
  <c r="M37" i="23"/>
  <c r="D75" i="8"/>
  <c r="D37" i="23"/>
  <c r="E75" i="8"/>
  <c r="F75" i="8"/>
  <c r="G75" i="8"/>
  <c r="H75" i="8"/>
  <c r="H37" i="23"/>
  <c r="I75" i="8"/>
  <c r="J75" i="8"/>
  <c r="C75" i="8"/>
  <c r="T76" i="8"/>
  <c r="U76" i="8"/>
  <c r="S76" i="8"/>
  <c r="Q76" i="8"/>
  <c r="O76" i="8"/>
  <c r="M76" i="8"/>
  <c r="E76" i="8"/>
  <c r="F76" i="8"/>
  <c r="G76" i="8"/>
  <c r="H76" i="8"/>
  <c r="I76" i="8"/>
  <c r="J76" i="8"/>
  <c r="D76" i="8"/>
  <c r="B45" i="15"/>
  <c r="C45" i="15"/>
  <c r="D45" i="15"/>
  <c r="E45" i="15"/>
  <c r="F45" i="15"/>
  <c r="H45" i="15"/>
  <c r="I45" i="15"/>
  <c r="J45" i="15"/>
  <c r="K45" i="15"/>
  <c r="L45" i="15"/>
  <c r="M45" i="15"/>
  <c r="N45" i="15"/>
  <c r="O45" i="15"/>
  <c r="Q45" i="15"/>
  <c r="R45" i="15"/>
  <c r="S45" i="15"/>
  <c r="T45" i="15"/>
  <c r="U45" i="15"/>
  <c r="A45" i="15"/>
  <c r="B44" i="15"/>
  <c r="C44" i="15"/>
  <c r="D44" i="15"/>
  <c r="E44" i="15"/>
  <c r="F44" i="15"/>
  <c r="G44" i="15"/>
  <c r="H44" i="15"/>
  <c r="I44" i="15"/>
  <c r="J44" i="15"/>
  <c r="K44" i="15"/>
  <c r="L44" i="15"/>
  <c r="N44" i="15"/>
  <c r="O44" i="15"/>
  <c r="Q44" i="15"/>
  <c r="R44" i="15"/>
  <c r="S44" i="15"/>
  <c r="T44" i="15"/>
  <c r="U44" i="15"/>
  <c r="A44" i="15"/>
  <c r="S62" i="8"/>
  <c r="S50" i="23"/>
  <c r="S69" i="8"/>
  <c r="S55" i="19"/>
  <c r="P81" i="8"/>
  <c r="P35" i="29"/>
  <c r="P67" i="8"/>
  <c r="P40" i="19"/>
  <c r="P42" i="23"/>
  <c r="P65" i="8"/>
  <c r="P63" i="8"/>
  <c r="P61" i="8"/>
  <c r="P56" i="19"/>
  <c r="P59" i="8"/>
  <c r="P69" i="8"/>
  <c r="P50" i="15"/>
  <c r="P75" i="8"/>
  <c r="P37" i="23"/>
  <c r="P37" i="22"/>
  <c r="P43" i="15"/>
  <c r="V37" i="19"/>
  <c r="Q77" i="8"/>
  <c r="Q62" i="8"/>
  <c r="Q41" i="21"/>
  <c r="Q50" i="23"/>
  <c r="V43" i="25"/>
  <c r="V38" i="11"/>
  <c r="V44" i="10"/>
  <c r="V45" i="10"/>
  <c r="V39" i="10"/>
  <c r="V40" i="10"/>
  <c r="V35" i="10"/>
  <c r="X49" i="9"/>
  <c r="X42" i="9"/>
  <c r="X38" i="9"/>
  <c r="X39" i="9"/>
  <c r="V49" i="23"/>
  <c r="V40" i="23"/>
  <c r="V46" i="22"/>
  <c r="V40" i="22"/>
  <c r="V41" i="22"/>
  <c r="V42" i="22"/>
  <c r="V40" i="21"/>
  <c r="V44" i="20"/>
  <c r="V41" i="20"/>
  <c r="V54" i="19"/>
  <c r="V43" i="19"/>
  <c r="V44" i="19"/>
  <c r="V37" i="24"/>
  <c r="V56" i="8"/>
  <c r="V54" i="8"/>
  <c r="V46" i="18"/>
  <c r="V33" i="18"/>
  <c r="V37" i="18"/>
  <c r="V30" i="18"/>
  <c r="V40" i="17"/>
  <c r="V34" i="17"/>
  <c r="V59" i="15"/>
  <c r="V56" i="15"/>
  <c r="V42" i="15"/>
  <c r="V46" i="15"/>
  <c r="V39" i="15"/>
  <c r="V41" i="8"/>
  <c r="V37" i="17"/>
  <c r="U41" i="8"/>
  <c r="S41" i="8"/>
  <c r="Q41" i="8"/>
  <c r="P41" i="8"/>
  <c r="O41" i="8"/>
  <c r="M41" i="8"/>
  <c r="J41" i="8"/>
  <c r="J37" i="17"/>
  <c r="I41" i="8"/>
  <c r="H41" i="8"/>
  <c r="G41" i="8"/>
  <c r="F41" i="8"/>
  <c r="F37" i="17"/>
  <c r="E41" i="8"/>
  <c r="D41" i="8"/>
  <c r="C41" i="8"/>
  <c r="V56" i="16"/>
  <c r="V57" i="16"/>
  <c r="V52" i="16"/>
  <c r="V53" i="16"/>
  <c r="V48" i="16"/>
  <c r="V49" i="16"/>
  <c r="V44" i="16"/>
  <c r="V45" i="16"/>
  <c r="V40" i="16"/>
  <c r="V41" i="16"/>
  <c r="V58" i="14"/>
  <c r="V59" i="14"/>
  <c r="V54" i="14"/>
  <c r="V55" i="14"/>
  <c r="V50" i="14"/>
  <c r="V51" i="14"/>
  <c r="V46" i="14"/>
  <c r="V47" i="14"/>
  <c r="V42" i="14"/>
  <c r="V43" i="14"/>
  <c r="B42" i="23"/>
  <c r="C42" i="23"/>
  <c r="D42" i="23"/>
  <c r="E42" i="23"/>
  <c r="F42" i="23"/>
  <c r="G42" i="23"/>
  <c r="H42" i="23"/>
  <c r="I42" i="23"/>
  <c r="J42" i="23"/>
  <c r="U42" i="23"/>
  <c r="A42" i="23"/>
  <c r="B40" i="22"/>
  <c r="C40" i="22"/>
  <c r="D40" i="22"/>
  <c r="E40" i="22"/>
  <c r="F40" i="22"/>
  <c r="G40" i="22"/>
  <c r="H40" i="22"/>
  <c r="I40" i="22"/>
  <c r="J40" i="22"/>
  <c r="M40" i="22"/>
  <c r="N40" i="22"/>
  <c r="O40" i="22"/>
  <c r="P40" i="22"/>
  <c r="R40" i="22"/>
  <c r="S40" i="22"/>
  <c r="U40" i="22"/>
  <c r="A40" i="22"/>
  <c r="B41" i="22"/>
  <c r="C41" i="22"/>
  <c r="D41" i="22"/>
  <c r="E41" i="22"/>
  <c r="F41" i="22"/>
  <c r="G41" i="22"/>
  <c r="H41" i="22"/>
  <c r="I41" i="22"/>
  <c r="J41" i="22"/>
  <c r="M41" i="22"/>
  <c r="N41" i="22"/>
  <c r="O41" i="22"/>
  <c r="P41" i="22"/>
  <c r="R41" i="22"/>
  <c r="S41" i="22"/>
  <c r="U41" i="22"/>
  <c r="A41" i="22"/>
  <c r="E54" i="8"/>
  <c r="E46" i="18"/>
  <c r="F54" i="8"/>
  <c r="F46" i="18"/>
  <c r="G54" i="8"/>
  <c r="G46" i="18"/>
  <c r="H54" i="8"/>
  <c r="H46" i="18"/>
  <c r="I54" i="8"/>
  <c r="I46" i="18"/>
  <c r="J54" i="8"/>
  <c r="J46" i="18"/>
  <c r="M54" i="8"/>
  <c r="M46" i="18"/>
  <c r="O54" i="8"/>
  <c r="O46" i="18"/>
  <c r="P54" i="8"/>
  <c r="P46" i="18"/>
  <c r="S54" i="8"/>
  <c r="S46" i="18"/>
  <c r="U54" i="8"/>
  <c r="U46" i="18"/>
  <c r="D54" i="8"/>
  <c r="D46" i="18"/>
  <c r="J46" i="8"/>
  <c r="M46" i="8"/>
  <c r="O46" i="8"/>
  <c r="P46" i="8"/>
  <c r="S46" i="8"/>
  <c r="U46" i="8"/>
  <c r="I46" i="8"/>
  <c r="P23" i="8"/>
  <c r="P43" i="14"/>
  <c r="B46" i="20"/>
  <c r="C46" i="20"/>
  <c r="D46" i="20"/>
  <c r="E46" i="20"/>
  <c r="F46" i="20"/>
  <c r="G46" i="20"/>
  <c r="H46" i="20"/>
  <c r="I46" i="20"/>
  <c r="J46" i="20"/>
  <c r="K46" i="20"/>
  <c r="L46" i="20"/>
  <c r="M46" i="20"/>
  <c r="N46" i="20"/>
  <c r="O46" i="20"/>
  <c r="P46" i="20"/>
  <c r="Q46" i="20"/>
  <c r="R46" i="20"/>
  <c r="S46" i="20"/>
  <c r="T46" i="20"/>
  <c r="U46" i="20"/>
  <c r="A46" i="20"/>
  <c r="B35" i="29"/>
  <c r="C35" i="29"/>
  <c r="D35" i="29"/>
  <c r="E35" i="29"/>
  <c r="F35" i="29"/>
  <c r="G35" i="29"/>
  <c r="H35" i="29"/>
  <c r="I35" i="29"/>
  <c r="J35" i="29"/>
  <c r="K35" i="29"/>
  <c r="L35" i="29"/>
  <c r="M35" i="29"/>
  <c r="N35" i="29"/>
  <c r="O35" i="29"/>
  <c r="Q35" i="29"/>
  <c r="R35" i="29"/>
  <c r="S35" i="29"/>
  <c r="T35" i="29"/>
  <c r="A35" i="29"/>
  <c r="B59" i="14"/>
  <c r="C59" i="14"/>
  <c r="D59" i="14"/>
  <c r="E59" i="14"/>
  <c r="F59" i="14"/>
  <c r="G59" i="14"/>
  <c r="H59" i="14"/>
  <c r="I59" i="14"/>
  <c r="J59" i="14"/>
  <c r="K59" i="14"/>
  <c r="L59" i="14"/>
  <c r="M59" i="14"/>
  <c r="N59" i="14"/>
  <c r="O59" i="14"/>
  <c r="P59" i="14"/>
  <c r="Q59" i="14"/>
  <c r="R59" i="14"/>
  <c r="S59" i="14"/>
  <c r="T59" i="14"/>
  <c r="U59" i="14"/>
  <c r="A59" i="14"/>
  <c r="B58" i="14"/>
  <c r="C58" i="14"/>
  <c r="D58" i="14"/>
  <c r="E58" i="14"/>
  <c r="F58" i="14"/>
  <c r="G58" i="14"/>
  <c r="H58" i="14"/>
  <c r="I58" i="14"/>
  <c r="J58" i="14"/>
  <c r="K58" i="14"/>
  <c r="L58" i="14"/>
  <c r="M58" i="14"/>
  <c r="N58" i="14"/>
  <c r="O58" i="14"/>
  <c r="P58" i="14"/>
  <c r="Q58" i="14"/>
  <c r="R58" i="14"/>
  <c r="S58" i="14"/>
  <c r="T58" i="14"/>
  <c r="U58" i="14"/>
  <c r="A58" i="14"/>
  <c r="B55" i="14"/>
  <c r="C55" i="14"/>
  <c r="D55" i="14"/>
  <c r="E55" i="14"/>
  <c r="F55" i="14"/>
  <c r="G55" i="14"/>
  <c r="H55" i="14"/>
  <c r="I55" i="14"/>
  <c r="J55" i="14"/>
  <c r="K55" i="14"/>
  <c r="L55" i="14"/>
  <c r="M55" i="14"/>
  <c r="N55" i="14"/>
  <c r="O55" i="14"/>
  <c r="P55" i="14"/>
  <c r="Q55" i="14"/>
  <c r="R55" i="14"/>
  <c r="S55" i="14"/>
  <c r="T55" i="14"/>
  <c r="U55" i="14"/>
  <c r="A55" i="14"/>
  <c r="B54" i="14"/>
  <c r="C54" i="14"/>
  <c r="D54" i="14"/>
  <c r="E54" i="14"/>
  <c r="F54" i="14"/>
  <c r="G54" i="14"/>
  <c r="H54" i="14"/>
  <c r="I54" i="14"/>
  <c r="J54" i="14"/>
  <c r="K54" i="14"/>
  <c r="L54" i="14"/>
  <c r="M54" i="14"/>
  <c r="N54" i="14"/>
  <c r="O54" i="14"/>
  <c r="P54" i="14"/>
  <c r="Q54" i="14"/>
  <c r="R54" i="14"/>
  <c r="S54" i="14"/>
  <c r="T54" i="14"/>
  <c r="U54" i="14"/>
  <c r="A54" i="14"/>
  <c r="B51" i="14"/>
  <c r="C51" i="14"/>
  <c r="D51" i="14"/>
  <c r="E51" i="14"/>
  <c r="F51" i="14"/>
  <c r="G51" i="14"/>
  <c r="H51" i="14"/>
  <c r="I51" i="14"/>
  <c r="J51" i="14"/>
  <c r="K51" i="14"/>
  <c r="L51" i="14"/>
  <c r="M51" i="14"/>
  <c r="N51" i="14"/>
  <c r="O51" i="14"/>
  <c r="P51" i="14"/>
  <c r="Q51" i="14"/>
  <c r="R51" i="14"/>
  <c r="S51" i="14"/>
  <c r="T51" i="14"/>
  <c r="U51" i="14"/>
  <c r="A51" i="14"/>
  <c r="B50" i="14"/>
  <c r="C50" i="14"/>
  <c r="D50" i="14"/>
  <c r="E50" i="14"/>
  <c r="F50" i="14"/>
  <c r="G50" i="14"/>
  <c r="H50" i="14"/>
  <c r="I50" i="14"/>
  <c r="J50" i="14"/>
  <c r="K50" i="14"/>
  <c r="L50" i="14"/>
  <c r="M50" i="14"/>
  <c r="N50" i="14"/>
  <c r="O50" i="14"/>
  <c r="P50" i="14"/>
  <c r="Q50" i="14"/>
  <c r="R50" i="14"/>
  <c r="S50" i="14"/>
  <c r="T50" i="14"/>
  <c r="U50" i="14"/>
  <c r="A50" i="14"/>
  <c r="B46" i="14"/>
  <c r="C46" i="14"/>
  <c r="D46" i="14"/>
  <c r="E46" i="14"/>
  <c r="F46" i="14"/>
  <c r="G46" i="14"/>
  <c r="H46" i="14"/>
  <c r="I46" i="14"/>
  <c r="J46" i="14"/>
  <c r="K46" i="14"/>
  <c r="L46" i="14"/>
  <c r="M46" i="14"/>
  <c r="N46" i="14"/>
  <c r="O46" i="14"/>
  <c r="P46" i="14"/>
  <c r="Q46" i="14"/>
  <c r="R46" i="14"/>
  <c r="S46" i="14"/>
  <c r="T46" i="14"/>
  <c r="U46" i="14"/>
  <c r="A46" i="14"/>
  <c r="B42" i="14"/>
  <c r="C42" i="14"/>
  <c r="D42" i="14"/>
  <c r="E42" i="14"/>
  <c r="F42" i="14"/>
  <c r="G42" i="14"/>
  <c r="H42" i="14"/>
  <c r="I42" i="14"/>
  <c r="J42" i="14"/>
  <c r="K42" i="14"/>
  <c r="L42" i="14"/>
  <c r="M42" i="14"/>
  <c r="N42" i="14"/>
  <c r="O42" i="14"/>
  <c r="P42" i="14"/>
  <c r="Q42" i="14"/>
  <c r="R42" i="14"/>
  <c r="S42" i="14"/>
  <c r="T42" i="14"/>
  <c r="U42" i="14"/>
  <c r="A42" i="14"/>
  <c r="B38" i="11"/>
  <c r="C38" i="11"/>
  <c r="D38" i="11"/>
  <c r="E38" i="11"/>
  <c r="F38" i="11"/>
  <c r="G38" i="11"/>
  <c r="H38" i="11"/>
  <c r="I38" i="11"/>
  <c r="J38" i="11"/>
  <c r="K38" i="11"/>
  <c r="L38" i="11"/>
  <c r="M38" i="11"/>
  <c r="N38" i="11"/>
  <c r="O38" i="11"/>
  <c r="P38" i="11"/>
  <c r="Q38" i="11"/>
  <c r="R38" i="11"/>
  <c r="S38" i="11"/>
  <c r="T38" i="11"/>
  <c r="U38" i="11"/>
  <c r="A38" i="11"/>
  <c r="B45" i="10"/>
  <c r="C45" i="10"/>
  <c r="D45" i="10"/>
  <c r="E45" i="10"/>
  <c r="F45" i="10"/>
  <c r="G45" i="10"/>
  <c r="H45" i="10"/>
  <c r="I45" i="10"/>
  <c r="J45" i="10"/>
  <c r="K45" i="10"/>
  <c r="L45" i="10"/>
  <c r="M45" i="10"/>
  <c r="N45" i="10"/>
  <c r="O45" i="10"/>
  <c r="P45" i="10"/>
  <c r="Q45" i="10"/>
  <c r="R45" i="10"/>
  <c r="S45" i="10"/>
  <c r="T45" i="10"/>
  <c r="U45" i="10"/>
  <c r="A45" i="10"/>
  <c r="E12" i="8"/>
  <c r="E13" i="8"/>
  <c r="D13" i="8"/>
  <c r="D12" i="8"/>
  <c r="B40" i="10"/>
  <c r="C40" i="10"/>
  <c r="D40" i="10"/>
  <c r="E40" i="10"/>
  <c r="F40" i="10"/>
  <c r="G40" i="10"/>
  <c r="H40" i="10"/>
  <c r="I40" i="10"/>
  <c r="J40" i="10"/>
  <c r="K40" i="10"/>
  <c r="L40" i="10"/>
  <c r="M40" i="10"/>
  <c r="N40" i="10"/>
  <c r="O40" i="10"/>
  <c r="P40" i="10"/>
  <c r="Q40" i="10"/>
  <c r="R40" i="10"/>
  <c r="S40" i="10"/>
  <c r="T40" i="10"/>
  <c r="U40" i="10"/>
  <c r="A40" i="10"/>
  <c r="B35" i="10"/>
  <c r="C35" i="10"/>
  <c r="D35" i="10"/>
  <c r="E35" i="10"/>
  <c r="F35" i="10"/>
  <c r="G35" i="10"/>
  <c r="H35" i="10"/>
  <c r="I35" i="10"/>
  <c r="J35" i="10"/>
  <c r="K35" i="10"/>
  <c r="L35" i="10"/>
  <c r="M35" i="10"/>
  <c r="N35" i="10"/>
  <c r="O35" i="10"/>
  <c r="P35" i="10"/>
  <c r="Q35" i="10"/>
  <c r="R35" i="10"/>
  <c r="S35" i="10"/>
  <c r="T35" i="10"/>
  <c r="U35" i="10"/>
  <c r="A35" i="10"/>
  <c r="D49" i="9"/>
  <c r="E49" i="9"/>
  <c r="F49" i="9"/>
  <c r="G49" i="9"/>
  <c r="H49" i="9"/>
  <c r="I49" i="9"/>
  <c r="J49" i="9"/>
  <c r="K49" i="9"/>
  <c r="L49" i="9"/>
  <c r="M49" i="9"/>
  <c r="N49" i="9"/>
  <c r="O49" i="9"/>
  <c r="P49" i="9"/>
  <c r="Q49" i="9"/>
  <c r="R49" i="9"/>
  <c r="S49" i="9"/>
  <c r="T49" i="9"/>
  <c r="U49" i="9"/>
  <c r="V49" i="9"/>
  <c r="W49" i="9"/>
  <c r="C49" i="9"/>
  <c r="D39" i="9"/>
  <c r="E39" i="9"/>
  <c r="F39" i="9"/>
  <c r="G39" i="9"/>
  <c r="H39" i="9"/>
  <c r="I39" i="9"/>
  <c r="J39" i="9"/>
  <c r="K39" i="9"/>
  <c r="L39" i="9"/>
  <c r="M39" i="9"/>
  <c r="N39" i="9"/>
  <c r="O39" i="9"/>
  <c r="P39" i="9"/>
  <c r="Q39" i="9"/>
  <c r="R39" i="9"/>
  <c r="S39" i="9"/>
  <c r="T39" i="9"/>
  <c r="U39" i="9"/>
  <c r="V39" i="9"/>
  <c r="W39" i="9"/>
  <c r="C39" i="9"/>
  <c r="D77" i="8"/>
  <c r="E77" i="8"/>
  <c r="F77" i="8"/>
  <c r="G77" i="8"/>
  <c r="H77" i="8"/>
  <c r="I77" i="8"/>
  <c r="J77" i="8"/>
  <c r="M77" i="8"/>
  <c r="O77" i="8"/>
  <c r="U77" i="8"/>
  <c r="U80" i="8"/>
  <c r="U83" i="8"/>
  <c r="C77" i="8"/>
  <c r="D62" i="8"/>
  <c r="D50" i="23"/>
  <c r="D41" i="21"/>
  <c r="E62" i="8"/>
  <c r="E50" i="23"/>
  <c r="F50" i="23"/>
  <c r="G62" i="8"/>
  <c r="G41" i="21"/>
  <c r="H62" i="8"/>
  <c r="H50" i="23"/>
  <c r="I62" i="8"/>
  <c r="I41" i="21"/>
  <c r="J62" i="8"/>
  <c r="J41" i="21"/>
  <c r="K41" i="21"/>
  <c r="M62" i="8"/>
  <c r="M50" i="23"/>
  <c r="O62" i="8"/>
  <c r="O50" i="23"/>
  <c r="R41" i="21"/>
  <c r="S41" i="21"/>
  <c r="T41" i="21"/>
  <c r="U62" i="8"/>
  <c r="U50" i="23"/>
  <c r="C62" i="8"/>
  <c r="C50" i="23"/>
  <c r="D56" i="8"/>
  <c r="E56" i="8"/>
  <c r="F56" i="8"/>
  <c r="G56" i="8"/>
  <c r="H56" i="8"/>
  <c r="I56" i="8"/>
  <c r="J56" i="8"/>
  <c r="M56" i="8"/>
  <c r="O56" i="8"/>
  <c r="P56" i="8"/>
  <c r="S56" i="8"/>
  <c r="T56" i="8"/>
  <c r="U56" i="8"/>
  <c r="C56" i="8"/>
  <c r="B50" i="23"/>
  <c r="A50" i="23"/>
  <c r="B49" i="23"/>
  <c r="C49" i="23"/>
  <c r="D49" i="23"/>
  <c r="E49" i="23"/>
  <c r="F49" i="23"/>
  <c r="G49" i="23"/>
  <c r="H49" i="23"/>
  <c r="I49" i="23"/>
  <c r="J49" i="23"/>
  <c r="T49" i="23"/>
  <c r="U49" i="23"/>
  <c r="A49" i="23"/>
  <c r="B40" i="23"/>
  <c r="C40" i="23"/>
  <c r="D40" i="23"/>
  <c r="E40" i="23"/>
  <c r="F40" i="23"/>
  <c r="G40" i="23"/>
  <c r="H40" i="23"/>
  <c r="I40" i="23"/>
  <c r="J40" i="23"/>
  <c r="U40" i="23"/>
  <c r="A40" i="23"/>
  <c r="B37" i="23"/>
  <c r="C37" i="23"/>
  <c r="E37" i="23"/>
  <c r="F37" i="23"/>
  <c r="G37" i="23"/>
  <c r="I37" i="23"/>
  <c r="J37" i="23"/>
  <c r="A37" i="23"/>
  <c r="B47" i="22"/>
  <c r="C47" i="22"/>
  <c r="D47" i="22"/>
  <c r="E47" i="22"/>
  <c r="G47" i="22"/>
  <c r="H47" i="22"/>
  <c r="I47" i="22"/>
  <c r="J47" i="22"/>
  <c r="M47" i="22"/>
  <c r="U47" i="22"/>
  <c r="A47" i="22"/>
  <c r="B46" i="22"/>
  <c r="C46" i="22"/>
  <c r="D46" i="22"/>
  <c r="E46" i="22"/>
  <c r="F46" i="22"/>
  <c r="G46" i="22"/>
  <c r="H46" i="22"/>
  <c r="I46" i="22"/>
  <c r="J46" i="22"/>
  <c r="M46" i="22"/>
  <c r="U46" i="22"/>
  <c r="A46" i="22"/>
  <c r="B43" i="22"/>
  <c r="C43" i="22"/>
  <c r="D43" i="22"/>
  <c r="E43" i="22"/>
  <c r="F43" i="22"/>
  <c r="G43" i="22"/>
  <c r="H43" i="22"/>
  <c r="I43" i="22"/>
  <c r="J43" i="22"/>
  <c r="M43" i="22"/>
  <c r="N43" i="22"/>
  <c r="O43" i="22"/>
  <c r="U43" i="22"/>
  <c r="A43" i="22"/>
  <c r="B42" i="22"/>
  <c r="C42" i="22"/>
  <c r="D42" i="22"/>
  <c r="E42" i="22"/>
  <c r="F42" i="22"/>
  <c r="G42" i="22"/>
  <c r="H42" i="22"/>
  <c r="I42" i="22"/>
  <c r="J42" i="22"/>
  <c r="M42" i="22"/>
  <c r="N42" i="22"/>
  <c r="O42" i="22"/>
  <c r="P42" i="22"/>
  <c r="R42" i="22"/>
  <c r="S42" i="22"/>
  <c r="U42" i="22"/>
  <c r="A42" i="22"/>
  <c r="B37" i="22"/>
  <c r="C37" i="22"/>
  <c r="D37" i="22"/>
  <c r="E37" i="22"/>
  <c r="F37" i="22"/>
  <c r="G37" i="22"/>
  <c r="H37" i="22"/>
  <c r="I37" i="22"/>
  <c r="J37" i="22"/>
  <c r="M37" i="22"/>
  <c r="N37" i="22"/>
  <c r="O37" i="22"/>
  <c r="U37" i="22"/>
  <c r="A37" i="22"/>
  <c r="B41" i="21"/>
  <c r="A41" i="21"/>
  <c r="B40" i="21"/>
  <c r="C40" i="21"/>
  <c r="D40" i="21"/>
  <c r="E40" i="21"/>
  <c r="F40" i="21"/>
  <c r="G40" i="21"/>
  <c r="H40" i="21"/>
  <c r="I40" i="21"/>
  <c r="J40" i="21"/>
  <c r="K40" i="21"/>
  <c r="L40" i="21"/>
  <c r="M40" i="21"/>
  <c r="N40" i="21"/>
  <c r="O40" i="21"/>
  <c r="P40" i="21"/>
  <c r="Q40" i="21"/>
  <c r="R40" i="21"/>
  <c r="S40" i="21"/>
  <c r="T40" i="21"/>
  <c r="U40" i="21"/>
  <c r="A40" i="21"/>
  <c r="B37" i="21"/>
  <c r="C37" i="21"/>
  <c r="D37" i="21"/>
  <c r="E37" i="21"/>
  <c r="F37" i="21"/>
  <c r="G37" i="21"/>
  <c r="H37" i="21"/>
  <c r="I37" i="21"/>
  <c r="J37" i="21"/>
  <c r="K37" i="21"/>
  <c r="L37" i="21"/>
  <c r="M37" i="21"/>
  <c r="N37" i="21"/>
  <c r="O37" i="21"/>
  <c r="P37" i="21"/>
  <c r="Q37" i="21"/>
  <c r="R37" i="21"/>
  <c r="S37" i="21"/>
  <c r="T37" i="21"/>
  <c r="U37" i="21"/>
  <c r="A37" i="21"/>
  <c r="B44" i="20"/>
  <c r="C44" i="20"/>
  <c r="D44" i="20"/>
  <c r="E44" i="20"/>
  <c r="F44" i="20"/>
  <c r="G44" i="20"/>
  <c r="H44" i="20"/>
  <c r="I44" i="20"/>
  <c r="J44" i="20"/>
  <c r="K44" i="20"/>
  <c r="L44" i="20"/>
  <c r="M44" i="20"/>
  <c r="N44" i="20"/>
  <c r="O44" i="20"/>
  <c r="P44" i="20"/>
  <c r="Q44" i="20"/>
  <c r="R44" i="20"/>
  <c r="S44" i="20"/>
  <c r="T44" i="20"/>
  <c r="U44" i="20"/>
  <c r="A44" i="20"/>
  <c r="B41" i="20"/>
  <c r="C41" i="20"/>
  <c r="D41" i="20"/>
  <c r="E41" i="20"/>
  <c r="F41" i="20"/>
  <c r="G41" i="20"/>
  <c r="H41" i="20"/>
  <c r="I41" i="20"/>
  <c r="J41" i="20"/>
  <c r="K41" i="20"/>
  <c r="L41" i="20"/>
  <c r="M41" i="20"/>
  <c r="N41" i="20"/>
  <c r="O41" i="20"/>
  <c r="P41" i="20"/>
  <c r="Q41" i="20"/>
  <c r="R41" i="20"/>
  <c r="S41" i="20"/>
  <c r="T41" i="20"/>
  <c r="U41" i="20"/>
  <c r="A41" i="20"/>
  <c r="B58" i="19"/>
  <c r="C58" i="19"/>
  <c r="D58" i="19"/>
  <c r="E58" i="19"/>
  <c r="F58" i="19"/>
  <c r="G58" i="19"/>
  <c r="H58" i="19"/>
  <c r="I58" i="19"/>
  <c r="J58" i="19"/>
  <c r="K58" i="19"/>
  <c r="L58" i="19"/>
  <c r="M58" i="19"/>
  <c r="N58" i="19"/>
  <c r="O58" i="19"/>
  <c r="P58" i="19"/>
  <c r="Q58" i="19"/>
  <c r="R58" i="19"/>
  <c r="S58" i="19"/>
  <c r="T58" i="19"/>
  <c r="U58" i="19"/>
  <c r="A58" i="19"/>
  <c r="N41" i="21"/>
  <c r="L41" i="21"/>
  <c r="T50" i="23"/>
  <c r="B40" i="17"/>
  <c r="C40" i="17"/>
  <c r="D40" i="17"/>
  <c r="E40" i="17"/>
  <c r="F40" i="17"/>
  <c r="G40" i="17"/>
  <c r="H40" i="17"/>
  <c r="I40" i="17"/>
  <c r="J40" i="17"/>
  <c r="K40" i="17"/>
  <c r="L40" i="17"/>
  <c r="M40" i="17"/>
  <c r="N40" i="17"/>
  <c r="O40" i="17"/>
  <c r="P40" i="17"/>
  <c r="Q40" i="17"/>
  <c r="R40" i="17"/>
  <c r="S40" i="17"/>
  <c r="T40" i="17"/>
  <c r="U40" i="17"/>
  <c r="A40" i="17"/>
  <c r="B34" i="17"/>
  <c r="C34" i="17"/>
  <c r="D34" i="17"/>
  <c r="E34" i="17"/>
  <c r="F34" i="17"/>
  <c r="G34" i="17"/>
  <c r="H34" i="17"/>
  <c r="I34" i="17"/>
  <c r="J34" i="17"/>
  <c r="K34" i="17"/>
  <c r="L34" i="17"/>
  <c r="M34" i="17"/>
  <c r="N34" i="17"/>
  <c r="O34" i="17"/>
  <c r="P34" i="17"/>
  <c r="Q34" i="17"/>
  <c r="R34" i="17"/>
  <c r="S34" i="17"/>
  <c r="T34" i="17"/>
  <c r="U34" i="17"/>
  <c r="A34" i="17"/>
  <c r="B37" i="17"/>
  <c r="C37" i="17"/>
  <c r="D37" i="17"/>
  <c r="E37" i="17"/>
  <c r="G37" i="17"/>
  <c r="H37" i="17"/>
  <c r="I37" i="17"/>
  <c r="K37" i="17"/>
  <c r="L37" i="17"/>
  <c r="M37" i="17"/>
  <c r="N37" i="17"/>
  <c r="O37" i="17"/>
  <c r="P37" i="17"/>
  <c r="Q37" i="17"/>
  <c r="R37" i="17"/>
  <c r="S37" i="17"/>
  <c r="T37" i="17"/>
  <c r="U37" i="17"/>
  <c r="A37" i="17"/>
  <c r="B59" i="15"/>
  <c r="C59" i="15"/>
  <c r="D59" i="15"/>
  <c r="E59" i="15"/>
  <c r="F59" i="15"/>
  <c r="G59" i="15"/>
  <c r="H59" i="15"/>
  <c r="I59" i="15"/>
  <c r="J59" i="15"/>
  <c r="K59" i="15"/>
  <c r="L59" i="15"/>
  <c r="M59" i="15"/>
  <c r="N59" i="15"/>
  <c r="O59" i="15"/>
  <c r="P59" i="15"/>
  <c r="Q59" i="15"/>
  <c r="R59" i="15"/>
  <c r="S59" i="15"/>
  <c r="T59" i="15"/>
  <c r="U59" i="15"/>
  <c r="A59" i="15"/>
  <c r="B56" i="15"/>
  <c r="C56" i="15"/>
  <c r="D56" i="15"/>
  <c r="E56" i="15"/>
  <c r="F56" i="15"/>
  <c r="G56" i="15"/>
  <c r="H56" i="15"/>
  <c r="I56" i="15"/>
  <c r="J56" i="15"/>
  <c r="K56" i="15"/>
  <c r="L56" i="15"/>
  <c r="M56" i="15"/>
  <c r="N56" i="15"/>
  <c r="O56" i="15"/>
  <c r="P56" i="15"/>
  <c r="Q56" i="15"/>
  <c r="R56" i="15"/>
  <c r="S56" i="15"/>
  <c r="T56" i="15"/>
  <c r="U56" i="15"/>
  <c r="A56" i="15"/>
  <c r="B46" i="15"/>
  <c r="C46" i="15"/>
  <c r="D46" i="15"/>
  <c r="E46" i="15"/>
  <c r="F46" i="15"/>
  <c r="G46" i="15"/>
  <c r="H46" i="15"/>
  <c r="I46" i="15"/>
  <c r="J46" i="15"/>
  <c r="K46" i="15"/>
  <c r="L46" i="15"/>
  <c r="M46" i="15"/>
  <c r="N46" i="15"/>
  <c r="O46" i="15"/>
  <c r="P46" i="15"/>
  <c r="Q46" i="15"/>
  <c r="R46" i="15"/>
  <c r="S46" i="15"/>
  <c r="T46" i="15"/>
  <c r="U46" i="15"/>
  <c r="A46" i="15"/>
  <c r="B42" i="15"/>
  <c r="C42" i="15"/>
  <c r="D42" i="15"/>
  <c r="E42" i="15"/>
  <c r="F42" i="15"/>
  <c r="G42" i="15"/>
  <c r="H42" i="15"/>
  <c r="I42" i="15"/>
  <c r="J42" i="15"/>
  <c r="K42" i="15"/>
  <c r="L42" i="15"/>
  <c r="M42" i="15"/>
  <c r="N42" i="15"/>
  <c r="O42" i="15"/>
  <c r="P42" i="15"/>
  <c r="Q42" i="15"/>
  <c r="R42" i="15"/>
  <c r="S42" i="15"/>
  <c r="T42" i="15"/>
  <c r="U42" i="15"/>
  <c r="A42" i="15"/>
  <c r="B39" i="15"/>
  <c r="C39" i="15"/>
  <c r="D39" i="15"/>
  <c r="E39" i="15"/>
  <c r="F39" i="15"/>
  <c r="G39" i="15"/>
  <c r="H39" i="15"/>
  <c r="I39" i="15"/>
  <c r="J39" i="15"/>
  <c r="K39" i="15"/>
  <c r="L39" i="15"/>
  <c r="M39" i="15"/>
  <c r="N39" i="15"/>
  <c r="O39" i="15"/>
  <c r="P39" i="15"/>
  <c r="Q39" i="15"/>
  <c r="R39" i="15"/>
  <c r="S39" i="15"/>
  <c r="T39" i="15"/>
  <c r="U39" i="15"/>
  <c r="A39" i="15"/>
  <c r="B47" i="14"/>
  <c r="C47" i="14"/>
  <c r="D47" i="14"/>
  <c r="E47" i="14"/>
  <c r="F47" i="14"/>
  <c r="G47" i="14"/>
  <c r="H47" i="14"/>
  <c r="I47" i="14"/>
  <c r="J47" i="14"/>
  <c r="K47" i="14"/>
  <c r="L47" i="14"/>
  <c r="M47" i="14"/>
  <c r="N47" i="14"/>
  <c r="O47" i="14"/>
  <c r="P47" i="14"/>
  <c r="Q47" i="14"/>
  <c r="R47" i="14"/>
  <c r="S47" i="14"/>
  <c r="T47" i="14"/>
  <c r="U47" i="14"/>
  <c r="A47" i="14"/>
  <c r="B43" i="14"/>
  <c r="C43" i="14"/>
  <c r="D43" i="14"/>
  <c r="E43" i="14"/>
  <c r="F43" i="14"/>
  <c r="G43" i="14"/>
  <c r="H43" i="14"/>
  <c r="I43" i="14"/>
  <c r="J43" i="14"/>
  <c r="K43" i="14"/>
  <c r="L43" i="14"/>
  <c r="M43" i="14"/>
  <c r="N43" i="14"/>
  <c r="O43" i="14"/>
  <c r="Q43" i="14"/>
  <c r="R43" i="14"/>
  <c r="S43" i="14"/>
  <c r="T43" i="14"/>
  <c r="U43" i="14"/>
  <c r="A43" i="14"/>
  <c r="B44" i="10"/>
  <c r="C44" i="10"/>
  <c r="D44" i="10"/>
  <c r="E44" i="10"/>
  <c r="F44" i="10"/>
  <c r="G44" i="10"/>
  <c r="H44" i="10"/>
  <c r="I44" i="10"/>
  <c r="J44" i="10"/>
  <c r="K44" i="10"/>
  <c r="L44" i="10"/>
  <c r="M44" i="10"/>
  <c r="N44" i="10"/>
  <c r="O44" i="10"/>
  <c r="P44" i="10"/>
  <c r="Q44" i="10"/>
  <c r="R44" i="10"/>
  <c r="S44" i="10"/>
  <c r="T44" i="10"/>
  <c r="U44" i="10"/>
  <c r="A44" i="10"/>
  <c r="B39" i="10"/>
  <c r="C39" i="10"/>
  <c r="D39" i="10"/>
  <c r="E39" i="10"/>
  <c r="F39" i="10"/>
  <c r="G39" i="10"/>
  <c r="H39" i="10"/>
  <c r="I39" i="10"/>
  <c r="J39" i="10"/>
  <c r="K39" i="10"/>
  <c r="L39" i="10"/>
  <c r="M39" i="10"/>
  <c r="N39" i="10"/>
  <c r="O39" i="10"/>
  <c r="P39" i="10"/>
  <c r="Q39" i="10"/>
  <c r="R39" i="10"/>
  <c r="S39" i="10"/>
  <c r="T39" i="10"/>
  <c r="U39" i="10"/>
  <c r="A39" i="10"/>
  <c r="C48" i="9"/>
  <c r="D42" i="9"/>
  <c r="E42" i="9"/>
  <c r="F42" i="9"/>
  <c r="G42" i="9"/>
  <c r="H42" i="9"/>
  <c r="I42" i="9"/>
  <c r="J42" i="9"/>
  <c r="K42" i="9"/>
  <c r="L42" i="9"/>
  <c r="M42" i="9"/>
  <c r="N42" i="9"/>
  <c r="O42" i="9"/>
  <c r="P42" i="9"/>
  <c r="Q42" i="9"/>
  <c r="R42" i="9"/>
  <c r="S42" i="9"/>
  <c r="T42" i="9"/>
  <c r="U42" i="9"/>
  <c r="V42" i="9"/>
  <c r="W42" i="9"/>
  <c r="C42" i="9"/>
  <c r="W38" i="9"/>
  <c r="F41" i="21"/>
  <c r="E41" i="21"/>
  <c r="J50" i="23"/>
  <c r="U41" i="21"/>
  <c r="I50" i="23"/>
  <c r="M41" i="21"/>
  <c r="G50" i="23"/>
  <c r="U37" i="23"/>
  <c r="P46" i="23"/>
  <c r="P44" i="15"/>
  <c r="S77" i="8"/>
  <c r="P41" i="23"/>
  <c r="P52" i="15"/>
  <c r="P51" i="20"/>
  <c r="C41" i="21"/>
  <c r="P76" i="8"/>
  <c r="P45" i="20"/>
  <c r="P55" i="19"/>
  <c r="P77" i="8"/>
  <c r="P47" i="20"/>
  <c r="P62" i="8"/>
  <c r="P43" i="22"/>
  <c r="P45" i="15"/>
  <c r="P41" i="18"/>
  <c r="P35" i="18"/>
  <c r="P42" i="19"/>
  <c r="O41" i="21"/>
  <c r="H41" i="21"/>
  <c r="P47" i="22"/>
  <c r="P34" i="18"/>
  <c r="P57" i="19"/>
  <c r="P47" i="19"/>
  <c r="P53" i="20"/>
  <c r="P42" i="18"/>
  <c r="P36" i="18"/>
  <c r="P50" i="23"/>
  <c r="P4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KNV SPOOR</author>
    <author>José Eduardo Fidalgo Pena</author>
  </authors>
  <commentList>
    <comment ref="P24" authorId="0" shapeId="0" xr:uid="{00000000-0006-0000-0200-000001000000}">
      <text>
        <r>
          <rPr>
            <b/>
            <sz val="9"/>
            <color indexed="81"/>
            <rFont val="Tahoma"/>
            <family val="2"/>
          </rPr>
          <t>Lo&amp;3Co: excl. France</t>
        </r>
      </text>
    </comment>
    <comment ref="P59" authorId="1" shapeId="0" xr:uid="{00000000-0006-0000-0200-000002000000}">
      <text>
        <r>
          <rPr>
            <b/>
            <sz val="9"/>
            <color indexed="81"/>
            <rFont val="Tahoma"/>
            <family val="2"/>
          </rPr>
          <t>José Eduardo Fidalgo Pena:</t>
        </r>
        <r>
          <rPr>
            <sz val="9"/>
            <color indexed="81"/>
            <rFont val="Tahoma"/>
            <family val="2"/>
          </rPr>
          <t xml:space="preserve">
(excluding the spanish territory) - for all alternatives that imply the use of the spanish network, the additional length does not include the km in spain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tc={74C462F4-C010-4C2B-9F82-F5D2716EADFC}</author>
  </authors>
  <commentList>
    <comment ref="C44" authorId="0" shapeId="0" xr:uid="{74C462F4-C010-4C2B-9F82-F5D2716EADF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strech betwee Aljucen - Madrid - Salamanca is missing</t>
      </text>
    </comment>
  </commentList>
</comments>
</file>

<file path=xl/sharedStrings.xml><?xml version="1.0" encoding="utf-8"?>
<sst xmlns="http://schemas.openxmlformats.org/spreadsheetml/2006/main" count="1757" uniqueCount="380">
  <si>
    <t>Disclaimer / Limitation of Liability</t>
  </si>
  <si>
    <t xml:space="preserve">The information in this overview and these operational scenarios serve for information only. Although every care has been taken by RFC Atlantic to ensure the accuracy of the information published, no warranty can be given in respect of the accuracy, reliability, up-to-dateness or completeness of this information. RFC Atlantic and the involved IMs/AB (Allocation body) accept no liability for direct or indirect damages of material or immaterial nature arising from use or non-use of the published information. Moreover, all responsibility for the content of any external sites referred to by this document (links) is declined. </t>
  </si>
  <si>
    <t>RFC Atlantic reserves the right to alter or remove the content, in full or in part, without prior notice.</t>
  </si>
  <si>
    <t>Definitions for columns in the table</t>
  </si>
  <si>
    <t>Name Column</t>
  </si>
  <si>
    <t xml:space="preserve">Definition </t>
  </si>
  <si>
    <t>Line section</t>
  </si>
  <si>
    <t>section of the normal RFC Routing</t>
  </si>
  <si>
    <t>Deviation including route</t>
  </si>
  <si>
    <t xml:space="preserve">section which replaces the normal routing on the deviation route </t>
  </si>
  <si>
    <t>Passengers</t>
  </si>
  <si>
    <t>section used for passenger traffic</t>
  </si>
  <si>
    <t>Freight</t>
  </si>
  <si>
    <t>section used for freight traffic</t>
  </si>
  <si>
    <t>Traction Power</t>
  </si>
  <si>
    <t>Catenary voltage / In B also a standard  thermal locomotive and a standard electric locomotive are given</t>
  </si>
  <si>
    <t>Length</t>
  </si>
  <si>
    <t>Maximum allowed length for a train (locomotive included)</t>
  </si>
  <si>
    <t>Line category</t>
  </si>
  <si>
    <t xml:space="preserve">e.g. D4, D5…   in the sheets for SNCF Réseau and RFI  is indicated as 22,5t </t>
  </si>
  <si>
    <t>Number of tracks</t>
  </si>
  <si>
    <t>The number of tracks on this section</t>
  </si>
  <si>
    <t>Gauge</t>
  </si>
  <si>
    <t>e.g. GB, GB1, GC, etc. / European or Iberian gauge</t>
  </si>
  <si>
    <t>Intermodal Freight code</t>
  </si>
  <si>
    <t>This  is mostly filled out  with the PC code e.g. PC70/400  -  RFI uses the codes PC45, PC 80 etc - SNCF Réseau uses the codes C45</t>
  </si>
  <si>
    <t>Signalling</t>
  </si>
  <si>
    <t>This  columns hould be filled out with the version of ETCS (when in use) or the STM e.g. ATB EG, TBL1, SCMT etc.</t>
  </si>
  <si>
    <t>Speed</t>
  </si>
  <si>
    <t>This can be filled out with either the max speed for a freight train or the maximum speed allowed on the line section (passengers)</t>
  </si>
  <si>
    <t>Length of re-routing option</t>
  </si>
  <si>
    <t>Length of re-route option in km</t>
  </si>
  <si>
    <t>Ma train weight</t>
  </si>
  <si>
    <t>Here you can fill out the maximum weight which can be handled by one locomotive on this track</t>
  </si>
  <si>
    <t>Gradient</t>
  </si>
  <si>
    <t>This the gradient (in promille) of the line section - mostly important in countries with hils and mountains</t>
  </si>
  <si>
    <t>Other border</t>
  </si>
  <si>
    <t>To be filled out if the deviation section makes use of another border point than the 'normal' line section</t>
  </si>
  <si>
    <t>Miscellaneous</t>
  </si>
  <si>
    <t>This can be used to give any useful extra information</t>
  </si>
  <si>
    <t>This the gradient (in percentage) of the line section - mostly important in Switzerland and Austria</t>
  </si>
  <si>
    <t>Schematic map including re-routing options </t>
  </si>
  <si>
    <t>Re-routing options</t>
  </si>
  <si>
    <r>
      <t>Route</t>
    </r>
    <r>
      <rPr>
        <sz val="11"/>
        <color rgb="FF000000"/>
        <rFont val="Calibri"/>
        <family val="2"/>
      </rPr>
      <t> </t>
    </r>
  </si>
  <si>
    <t>Usability</t>
  </si>
  <si>
    <t>B</t>
  </si>
  <si>
    <t>IM</t>
  </si>
  <si>
    <t>Usage</t>
  </si>
  <si>
    <t>Infrastructure</t>
  </si>
  <si>
    <t>Track gauge</t>
  </si>
  <si>
    <t>Tunnel gauge</t>
  </si>
  <si>
    <t>Intermodal Freight Code</t>
  </si>
  <si>
    <t>Maximum Speed (km/h)</t>
  </si>
  <si>
    <t>Max train weight</t>
  </si>
  <si>
    <t>Maximum gradient (o/ooo)</t>
  </si>
  <si>
    <t>Border</t>
  </si>
  <si>
    <t>Miscalleanous</t>
  </si>
  <si>
    <t>Capacity Indication</t>
  </si>
  <si>
    <t>Pass</t>
  </si>
  <si>
    <t>Frei</t>
  </si>
  <si>
    <t>Traction power</t>
  </si>
  <si>
    <t>Maxi train length (m)</t>
  </si>
  <si>
    <t>Line Category</t>
  </si>
  <si>
    <t>in km</t>
  </si>
  <si>
    <t>other border</t>
  </si>
  <si>
    <t>Section:  Mannheim - Forbach / Saarbrücken (FR-GE border) - Metz</t>
  </si>
  <si>
    <r>
      <t>Gauge</t>
    </r>
    <r>
      <rPr>
        <sz val="11"/>
        <color rgb="FF000000"/>
        <rFont val="Calibri"/>
        <family val="2"/>
      </rPr>
      <t> </t>
    </r>
  </si>
  <si>
    <t>DE-FR-3 </t>
  </si>
  <si>
    <t>Kehl – Appenweir - Mannheim (via RFC1)– Saarbrucken / Forbach -  Metz </t>
  </si>
  <si>
    <t>UIC</t>
  </si>
  <si>
    <t>DE-FR-3-1 </t>
  </si>
  <si>
    <t>Kehl – Appenweir - Mannheim – Koblenz (via RFC1) / Thionville – Metz </t>
  </si>
  <si>
    <t>Section:  Strasbourg - Nancy</t>
  </si>
  <si>
    <t>Kehl – Appenweir - Mannheim (via RFC1)– Saarbrucken / Forbach -  Metz</t>
  </si>
  <si>
    <t>Kehl – Appenweir - Mannheim</t>
  </si>
  <si>
    <t>Kehl – Appenweir - Mannheim – Koblenz (via RFC1) / Thionville – Metz</t>
  </si>
  <si>
    <t>None</t>
  </si>
  <si>
    <t>Section: Le Havre - Motteville</t>
  </si>
  <si>
    <t>No alternative</t>
  </si>
  <si>
    <t>Section: La Rochelle - Poitiers</t>
  </si>
  <si>
    <t>FR-SP-1-1 </t>
  </si>
  <si>
    <r>
      <rPr>
        <sz val="10"/>
        <color rgb="FF000000"/>
        <rFont val="Calibri"/>
        <family val="2"/>
      </rPr>
      <t xml:space="preserve">Bordeaux – Toulouse – Narbonne – Cerbère/Port Bou (FR/SP border) - Sant Viçenc de Calders - (via Reus or via La Plana-Picamoixons - Tardienta) - Zaragoza - </t>
    </r>
    <r>
      <rPr>
        <u/>
        <sz val="10"/>
        <color rgb="FF0078D4"/>
        <rFont val="Calibri"/>
        <family val="2"/>
      </rPr>
      <t>Alsasua</t>
    </r>
    <r>
      <rPr>
        <sz val="10"/>
        <color rgb="FF000000"/>
        <rFont val="Calibri"/>
        <family val="2"/>
      </rPr>
      <t xml:space="preserve"> (vía Logroño or vía Pamplona) </t>
    </r>
  </si>
  <si>
    <t>UIC/Iberian </t>
  </si>
  <si>
    <t>FR-SP-1-2 </t>
  </si>
  <si>
    <r>
      <rPr>
        <sz val="10"/>
        <color rgb="FF000000"/>
        <rFont val="Calibri"/>
        <family val="2"/>
      </rPr>
      <t xml:space="preserve">Metz – Nimes - Narbonne – Cerbère/Port Bou (FR/SP border)) - Sant Viçenc de Calders - (via Reus or via La Plana-Picamoixons - Tardienta) - Zaragoza - </t>
    </r>
    <r>
      <rPr>
        <u/>
        <sz val="10"/>
        <color rgb="FF0078D4"/>
        <rFont val="Calibri"/>
        <family val="2"/>
      </rPr>
      <t>Alsasua</t>
    </r>
    <r>
      <rPr>
        <sz val="10"/>
        <color rgb="FF000000"/>
        <rFont val="Calibri"/>
        <family val="2"/>
      </rPr>
      <t xml:space="preserve"> (vía Logroño or vía Pamplona) </t>
    </r>
  </si>
  <si>
    <t>FR-SP-1-3 </t>
  </si>
  <si>
    <t>Bordeaux – Toulouse – Narbonne – (LFP international section) - Figueres Vilafant- Bif. Mollet - Barcelona Can Tunis </t>
  </si>
  <si>
    <t>UIC </t>
  </si>
  <si>
    <t>FR-SP-1-4 </t>
  </si>
  <si>
    <t>Metz – Nimes - Narbonne – (LFP international section) - Figueres Vilafant- Bif. Mollet - Barcelona Can Tunis </t>
  </si>
  <si>
    <t>Section: Bordeaux -  Hendaye / Irún (FR/SP border) -  Alsasua</t>
  </si>
  <si>
    <t>Bordeaux – Toulouse – Narbonne – Cerbère/Port Bou (FR/SP border) - Sant Viçenc de Calders - (via Reus or via La Plana-Picamoixons - Tardienta) - Zaragoza - Alsasua (vía Logroño or vía Pamplona)</t>
  </si>
  <si>
    <t>Metz – Nimes - Narbonne – Cerbère/Port Bou (FR/SP border)) - Sant Viçenc de Calders - (via Reus or via La Plana-Picamoixons - Tardienta) - Zaragoza - Alsasua (vía Logroño or vía Pamplona)</t>
  </si>
  <si>
    <t>Bordeaux – Toulouse – Narbonne – (LFP international section) - Figueres Vilafant- Bif. Mollet - Barcelona Can Tunis</t>
  </si>
  <si>
    <t>Metz – Nimes - Narbonne – (LFP international section) - Figueres Vilafant- Bif. Mollet - Barcelona Can Tunis</t>
  </si>
  <si>
    <t>SP-1-1 </t>
  </si>
  <si>
    <t>B </t>
  </si>
  <si>
    <t>Bordeaux – Toulouse – Narbonne – Cerbère/Port Bou (FR/SP border) - Sant Viçenc de Calders - (via Reus or via La Plana-Picamoixons - Tardienta) - Zaragoza  </t>
  </si>
  <si>
    <t>SP-1-2 </t>
  </si>
  <si>
    <t>Metz – Nimes - Narbonne – Cerbère/Port Bou (FR/SP border) - Sant Viçenc de Calders - (via Reus or via La Plana-Picamoixons - Tardienta) - Zaragoza  </t>
  </si>
  <si>
    <t>SP-1-3 </t>
  </si>
  <si>
    <t>SP-1-4 </t>
  </si>
  <si>
    <t>Section: Castejón de Ebro - Zaragoza</t>
  </si>
  <si>
    <t>Bordeaux – Toulouse – Narbonne – Cerbère/Port Bou (FR/SP border) - Sant Viçenc de Calders - (via Reus or via La Plana-Picamoixons - Tardienta) - Zaragoza (SP-1-1)</t>
  </si>
  <si>
    <t>Metz – Nimes - Narbonne – Cerbère/Port Bou (FR/SP border)) - Sant Viçenc de Calders - (via Reus or via La Plana-Picamoixons - Tardienta) - Zaragoza (SP-1-2)</t>
  </si>
  <si>
    <t>Bordeaux – Toulouse – Narbonne – (LFP international section) - Figueres Vilafant- Bif. Mollet - Barcelona Can Tunis (SP-1-3)</t>
  </si>
  <si>
    <t>Metz – Nimes - Narbonne – (LFP international section) - Figueres Vilafant- Bif. Mollet - Barcelona Can Tunis (SP-1-4)</t>
  </si>
  <si>
    <t>SP-2-1</t>
  </si>
  <si>
    <t xml:space="preserve">Salamanca - Fuentes de Oñoro /  Vilar Formoso (PT/SP border) -– Pampilhosa – Abrantes -– Elvas / Badajoz (PT/SP Border) -– Aljucén -– Manzanares -– Alcázar -– Madrid Belt </t>
  </si>
  <si>
    <t>Iberian</t>
  </si>
  <si>
    <t>SP-2-2</t>
  </si>
  <si>
    <t xml:space="preserve">Salamanca - Fuentes de Oñoro /  Vilar Formoso (PT/SP border) -– Guarda – Abrantes - Elvas / Badajoz (PT/SP Border) - Aljucén - Manzanares - Alcázar - Madrid Belt </t>
  </si>
  <si>
    <t>SP-2-3</t>
  </si>
  <si>
    <t xml:space="preserve">Alsasua - Pamplona - Cabañas de Ebro - Madrid Belt </t>
  </si>
  <si>
    <t>SP-2-4</t>
  </si>
  <si>
    <t xml:space="preserve">Miranda de Ebro - Logroño - Castejón - Cabañas de Ebro - Madrid Belt </t>
  </si>
  <si>
    <t>Section: Ávila - Madrid</t>
  </si>
  <si>
    <t>Salamanca - Fuentes de Oñoro /  Vilar Formoso (PT/SP border) - Pampilhosa – Abrantes - Elvas / Badajoz (PT/SP Border) - Aljucén - Manzanares - Alcázar - Madrid Belt (SP-2-1)</t>
  </si>
  <si>
    <t>Salamanca - Fuentes de Oñoro /  Vilar Formoso (PT/SP border) - Guarda – Abrantes - Elvas / Badajoz (PT/SP Border) - Aljucén - Manzanares - Alcázar - Madrid Belt (SP-2-2)</t>
  </si>
  <si>
    <t>Altsasua - Pamplona - Cabañas de Ebro - Madrid Belt (SP-2-3)</t>
  </si>
  <si>
    <t>Miranda de Ebro - Logroño - Castejón - Cabañas de Ebro - Madrid Belt (SP-2-4)</t>
  </si>
  <si>
    <t>SP-3-1 </t>
  </si>
  <si>
    <t>A </t>
  </si>
  <si>
    <t>Aljucén - Cáceres - Villaluenga Yuncler - Madrid Belt </t>
  </si>
  <si>
    <t>SP-3-2 </t>
  </si>
  <si>
    <r>
      <rPr>
        <sz val="10"/>
        <color rgb="FF000000"/>
        <rFont val="Calibri"/>
        <family val="2"/>
      </rPr>
      <t xml:space="preserve">Santa Cruz de Mudela – </t>
    </r>
    <r>
      <rPr>
        <u/>
        <sz val="10"/>
        <color rgb="FF498205"/>
        <rFont val="Calibri"/>
        <family val="2"/>
      </rPr>
      <t>Córdoba</t>
    </r>
    <r>
      <rPr>
        <sz val="10"/>
        <color rgb="FF000000"/>
        <rFont val="Calibri"/>
        <family val="2"/>
      </rPr>
      <t xml:space="preserve"> - Bobadilla - Sevilla Belt - Los Rosales - Zafra - Mérida - Aljucén - Cáceres - Villaluenga Yuncler - Madrid Belt </t>
    </r>
  </si>
  <si>
    <t>Section: Alcázar - Manzanares</t>
  </si>
  <si>
    <t>Aljucén - Cáceres - Villaluenga Yuncler - Madrid Belt (SP-3-1)</t>
  </si>
  <si>
    <t>Santa Cruz de Mudela – Cordoba - Bobadilla - Sevilla Belt - Los Rosales - Zafra - Mérida - Aljucén - Cáceres - Villaluenga Yuncler - Madrid Belt (SP-3-2)</t>
  </si>
  <si>
    <t>SP-4-1</t>
  </si>
  <si>
    <r>
      <t>Medina del campo-</t>
    </r>
    <r>
      <rPr>
        <sz val="10"/>
        <color rgb="FF000000"/>
        <rFont val="Calibri"/>
        <family val="2"/>
      </rPr>
      <t>Salamanca - Fuentes de Oñoro /  Vilar Formoso (PT/SP border) - Pampilhosa – Abrantes - Elvas / Badajoz (PT/SP Border) - Aljucén - Manzanares - Alcázar - Madrid Belt </t>
    </r>
  </si>
  <si>
    <t>SP-4-2</t>
  </si>
  <si>
    <r>
      <rPr>
        <u/>
        <sz val="10"/>
        <color rgb="FF0078D4"/>
        <rFont val="Calibri"/>
        <family val="2"/>
      </rPr>
      <t xml:space="preserve">Medina del campo- </t>
    </r>
    <r>
      <rPr>
        <strike/>
        <sz val="10"/>
        <color rgb="FF0078D4"/>
        <rFont val="Calibri"/>
        <family val="2"/>
      </rPr>
      <t>S</t>
    </r>
    <r>
      <rPr>
        <sz val="10"/>
        <color rgb="FF000000"/>
        <rFont val="Calibri"/>
        <family val="2"/>
      </rPr>
      <t>alamanca - Fuentes de Oñoro /  Vilar Formoso (PT/SP border) - Guarda – Abrantes - Elvas / Badajoz (PT/SP Border) - Aljucén - Manzanares - Alcázar - Madrid Belt </t>
    </r>
  </si>
  <si>
    <t>SP-4-3</t>
  </si>
  <si>
    <r>
      <t>A</t>
    </r>
    <r>
      <rPr>
        <vertAlign val="superscript"/>
        <sz val="8"/>
        <color rgb="FF000000"/>
        <rFont val="Calibri"/>
        <family val="2"/>
      </rPr>
      <t>1</t>
    </r>
    <r>
      <rPr>
        <sz val="10"/>
        <color rgb="FF000000"/>
        <rFont val="Calibri"/>
        <family val="2"/>
      </rPr>
      <t> </t>
    </r>
  </si>
  <si>
    <t>Section: Mérida - Aljucén</t>
  </si>
  <si>
    <t>Medina del Campo - Salamanca - Fuentes de Oñoro /  Vilar Formoso (PT/SP border) - Pampilhosa – Abrantes - Elvas / Badajoz (PT Border) (SP-4-1)</t>
  </si>
  <si>
    <t>Medina del Campo - Salamanca - Fuentes de Oñoro /  Vilar Formoso (PT/SP border) - Guarda – Abrantes - Elvas / Badajoz (PT Border) (SP-4-2)</t>
  </si>
  <si>
    <t>Aljucén - Cáceres - Villaluenga Yuncler - Madrid Belt (SP-4-3)</t>
  </si>
  <si>
    <t>Section: Bobadilla - Algeciras</t>
  </si>
  <si>
    <t>DB Netz</t>
  </si>
  <si>
    <t>Mannheim - Forbach / Saarbrucken (FR/GE border)</t>
  </si>
  <si>
    <t>x</t>
  </si>
  <si>
    <t>AC 15kV 16,7 Hz</t>
  </si>
  <si>
    <t>D4</t>
  </si>
  <si>
    <t>min. 2</t>
  </si>
  <si>
    <t>upon request</t>
  </si>
  <si>
    <t>P/C 400 (P/C 70)</t>
  </si>
  <si>
    <t>PZB</t>
  </si>
  <si>
    <t>-</t>
  </si>
  <si>
    <t>FR</t>
  </si>
  <si>
    <t>P/C 410 (P/C 80)</t>
  </si>
  <si>
    <t xml:space="preserve">1: 2855t 2: 3175t  (E-Tfz DB-185) </t>
  </si>
  <si>
    <t>SNCF Réseau</t>
  </si>
  <si>
    <t>Saarbrücken / Forbach (FR/GE border) - Metz</t>
  </si>
  <si>
    <t>Forbach (FR/GE border) - Metz</t>
  </si>
  <si>
    <t>AC 25kV</t>
  </si>
  <si>
    <t>GB1</t>
  </si>
  <si>
    <t>KVB</t>
  </si>
  <si>
    <t>101-160</t>
  </si>
  <si>
    <t>N/A</t>
  </si>
  <si>
    <t>Apach (FR/GE border) - Thionville – Metz</t>
  </si>
  <si>
    <t>ERTMS/KVB</t>
  </si>
  <si>
    <t>101 - 120</t>
  </si>
  <si>
    <t>Perl/Apach</t>
  </si>
  <si>
    <t>limited</t>
  </si>
  <si>
    <t>Strasbourg  (FR/GE border)- Nancy – Metz</t>
  </si>
  <si>
    <t>C4/D4</t>
  </si>
  <si>
    <t>GB</t>
  </si>
  <si>
    <t>Kehl/Strasbourg</t>
  </si>
  <si>
    <t>C4 between Kehl and Strasbourg</t>
  </si>
  <si>
    <t>Strasbourg - Nancy</t>
  </si>
  <si>
    <t>Le Havre - Motteville</t>
  </si>
  <si>
    <t>750</t>
  </si>
  <si>
    <t>121-160</t>
  </si>
  <si>
    <t>NO ALTERNATIVE</t>
  </si>
  <si>
    <t>La Rochelle - Poitiers</t>
  </si>
  <si>
    <t>1-2</t>
  </si>
  <si>
    <t>GA</t>
  </si>
  <si>
    <t>101-120</t>
  </si>
  <si>
    <t>Metz  - Bordeaux  via Paris</t>
  </si>
  <si>
    <t>AC 25kV / 1500 V DC</t>
  </si>
  <si>
    <t>Motteville / Mantes la Jolie / Paris GC / Meaux / Epernay*</t>
  </si>
  <si>
    <t>Motteville / Mantes la Jolie / Paris GC / Meaux / Epernay</t>
  </si>
  <si>
    <t>Bordeaux - Hendaye / Irún (FR/SP border)</t>
  </si>
  <si>
    <t>1500 V DC</t>
  </si>
  <si>
    <t>61-160</t>
  </si>
  <si>
    <t>Bordeaux – Toulouse – Narbonne – Cerbère/Port Bou (FR/SP border)</t>
  </si>
  <si>
    <t>121 -160</t>
  </si>
  <si>
    <t>Cerbère-Portbou</t>
  </si>
  <si>
    <t>last stretch before Cerbère is 61 to 100 km/h</t>
  </si>
  <si>
    <t>Metz – Nimes - Narbonne – Cerbère/Port Bou (FR/SP border)</t>
  </si>
  <si>
    <t xml:space="preserve">101-120 </t>
  </si>
  <si>
    <t>ADIF</t>
  </si>
  <si>
    <t>Hendaye / Irún (FR/SP border) - Alsasua</t>
  </si>
  <si>
    <t>3 kV DC</t>
  </si>
  <si>
    <t>IB</t>
  </si>
  <si>
    <t>ASFA</t>
  </si>
  <si>
    <t xml:space="preserve">no restriction up to 120 </t>
  </si>
  <si>
    <t>1300t Elect.</t>
  </si>
  <si>
    <t>Different tracks in FR / SP: France 1435 mm / Spain and Portugal 1668 mm (Iberian gauge)</t>
  </si>
  <si>
    <t>Good</t>
  </si>
  <si>
    <t>Hendaye / Irún (FR/SP border)  - Alsasua</t>
  </si>
  <si>
    <r>
      <rPr>
        <sz val="8"/>
        <color rgb="FF272727"/>
        <rFont val="Calibri"/>
        <family val="2"/>
      </rPr>
      <t>Cerbère/Port Bou (FR/SP border) - Sant Viçenc de Calders - (via Reus or via La Plana-Picamoixons - Tardienta)- Zaragoza - Alsasua</t>
    </r>
    <r>
      <rPr>
        <sz val="8"/>
        <color rgb="FF000000"/>
        <rFont val="Calibri"/>
        <family val="2"/>
      </rPr>
      <t xml:space="preserve"> (vía Logroño or vía Pamplona)</t>
    </r>
  </si>
  <si>
    <t>40-120</t>
  </si>
  <si>
    <t>716 (excl. France)</t>
  </si>
  <si>
    <t>1400t Elect.</t>
  </si>
  <si>
    <t>Portbou (FR)</t>
  </si>
  <si>
    <t>Good level capacity except section Massanet – Mollet – Castellbisbal - Sant Viçenc de Calders, which could be Limited.</t>
  </si>
  <si>
    <t>(LFP international section) - Figueres Vilafant- Bif. Mollet - Barcelona Can Tunis</t>
  </si>
  <si>
    <t xml:space="preserve">    25 kV AC / 3kV DC </t>
  </si>
  <si>
    <t>ERTMS N1 / ASFA</t>
  </si>
  <si>
    <t>1500t Elect.</t>
  </si>
  <si>
    <t>LFP International section</t>
  </si>
  <si>
    <t>Different tracks within SP network: Barcelona Can Tunis - Bif. Mollet three rails track with both 1435/1668 mm and Bif. Mollet - LFP International section 1435 mm (UIC gauge)</t>
  </si>
  <si>
    <t>Good level capacity except section Figueres Vilafant- Bif. Mollet - Barcelona Can Tunis which could be Limited.</t>
  </si>
  <si>
    <t>Alsasuaa - Castejón de Ebro (via  Pamplona)</t>
  </si>
  <si>
    <t>Alsasua - Miranda de Ebro - Castejón de Ebro</t>
  </si>
  <si>
    <t>Iberian gauge</t>
  </si>
  <si>
    <t>Castejón de Ebro - Zaragoza</t>
  </si>
  <si>
    <t>Alsasua - Miranda de Ebro</t>
  </si>
  <si>
    <t>Alsasua - Pamplona - Castejón - Miranda de Ebro</t>
  </si>
  <si>
    <t>Alsasua- Pamplona - Cabañas de Ebro - Zaragoza - Madrid Belt - Medina del Campo</t>
  </si>
  <si>
    <t>Good, except sections within Madrid Belt which could be Limited</t>
  </si>
  <si>
    <t>Miranda de Ebro - Bilbao</t>
  </si>
  <si>
    <t>Miranda de Ebro - Medina del Campo</t>
  </si>
  <si>
    <t>Alsasua - Pamplona - Cabañas de Ebro - Madrid Belt - Medina del Campo</t>
  </si>
  <si>
    <t>Miranda de Ebro - Logroño - Castejón - Cabañas de Ebro - Madrid Belt - Medina del Campo</t>
  </si>
  <si>
    <t>Medina del Campo - Ávila</t>
  </si>
  <si>
    <t>Medina del Campo -  Salamanca - Ávila</t>
  </si>
  <si>
    <t>25 kV / not electrified</t>
  </si>
  <si>
    <t>1300t Diesel</t>
  </si>
  <si>
    <t>Ávila - Madrid</t>
  </si>
  <si>
    <t>Elvas / Badajoz (PT/SP Border) - Aljucén - Manzanares - Alcázar - Madrid Belt</t>
  </si>
  <si>
    <t>3 kV DC / not electrified</t>
  </si>
  <si>
    <t>appr. 610 (excl.Portugal)</t>
  </si>
  <si>
    <t>Badajoz (PT Border)</t>
  </si>
  <si>
    <t>Madrid Belt</t>
  </si>
  <si>
    <t>Internal deviations through the Madrid urban node itself</t>
  </si>
  <si>
    <t>Madrid - Alcázar</t>
  </si>
  <si>
    <t>Aljucén - Cáceres - Villaluenga Yuncler - Madrid Belt</t>
  </si>
  <si>
    <t>appr. 450</t>
  </si>
  <si>
    <t>1100t Diesel</t>
  </si>
  <si>
    <r>
      <t>Alcázar - Valencia - Barcelona - Cerb</t>
    </r>
    <r>
      <rPr>
        <sz val="8"/>
        <color rgb="FF272727"/>
        <rFont val="Calibri"/>
        <family val="2"/>
      </rPr>
      <t>è</t>
    </r>
    <r>
      <rPr>
        <sz val="8"/>
        <color rgb="FF272727"/>
        <rFont val="Calibri"/>
        <family val="2"/>
        <scheme val="minor"/>
      </rPr>
      <t>re/Port Bou (FR/SP border)</t>
    </r>
  </si>
  <si>
    <t>Good, except section Valencia-Castellón and Valencia Belt, both of which could be Limited</t>
  </si>
  <si>
    <t>D5</t>
  </si>
  <si>
    <t>Alcázar - Manzanares</t>
  </si>
  <si>
    <t>Bobadilla - Sevilla Belt - Los Rosales - Zafra - Mérida - Aljucén - Cáceres - Villaluenga Yuncler - Madrid Belt</t>
  </si>
  <si>
    <t>appr. 1150</t>
  </si>
  <si>
    <t>Manzanares - Bobadilla</t>
  </si>
  <si>
    <t>Good: except sections within Madrid and Sevilla Belts which could be Limited.</t>
  </si>
  <si>
    <t>Bobadilla - Algeciras</t>
  </si>
  <si>
    <t>not electrified</t>
  </si>
  <si>
    <t>Medina del Campo - Salamanca</t>
  </si>
  <si>
    <t>Alternative 1 NATIONAL : Medina del Campo - Ávila - Salamanca</t>
  </si>
  <si>
    <t>Salamanca - Fuentes de Oñoro / Vilar Formoso (SP/PT border)</t>
  </si>
  <si>
    <t>Elvas / Badajoz (PT/SP Border) - Aljucén - Manzanares - Alcázar - Madrid Belt - Avila - Salamanca</t>
  </si>
  <si>
    <t>appr. 870 (excl. Portugal)</t>
  </si>
  <si>
    <t>Medina del Campo - Zamora - Ourense - Tui (PT Border)</t>
  </si>
  <si>
    <t>3 kV DC/not electrified</t>
  </si>
  <si>
    <t>442 (excl. Portugal)</t>
  </si>
  <si>
    <t xml:space="preserve"> Tui (PT Border)</t>
  </si>
  <si>
    <t>Manzanares - Mérida</t>
  </si>
  <si>
    <t>Mérida - Zafra - Huelva/Los Rosales - Sevilla - Manzanares</t>
  </si>
  <si>
    <t>23/28</t>
  </si>
  <si>
    <t>Good: except sections within Sevilla Belt which could be Limited.</t>
  </si>
  <si>
    <t>appr. 410</t>
  </si>
  <si>
    <t>Mérida - Aljucén</t>
  </si>
  <si>
    <t>1400t Diesel</t>
  </si>
  <si>
    <t>Medina del Campo - Salamanca - Fuentes de Oñoro / Vilar Formoso (SP/PT border)</t>
  </si>
  <si>
    <t xml:space="preserve">ASFA </t>
  </si>
  <si>
    <t>appr. 202 (excl. Portugal)</t>
  </si>
  <si>
    <t>Fuentes de Oñoro (PT Border)</t>
  </si>
  <si>
    <t>Aljucén - Badajoz / Elvas (SP/PT Border)</t>
  </si>
  <si>
    <t>appr. 75</t>
  </si>
  <si>
    <t>IP</t>
  </si>
  <si>
    <t>Contumil - Leixões</t>
  </si>
  <si>
    <t>Contumil - São Martinho do Campo</t>
  </si>
  <si>
    <t>Plataforma de Cacia  - Contumil</t>
  </si>
  <si>
    <t>Tui / Valença (SP/PT border) - Contumil</t>
  </si>
  <si>
    <t>25 kV</t>
  </si>
  <si>
    <t>CPb</t>
  </si>
  <si>
    <t>RCT/Convel</t>
  </si>
  <si>
    <t>1210 (vossloh euro 4000) and 1100 (siemens 5600)</t>
  </si>
  <si>
    <t>SP</t>
  </si>
  <si>
    <t>Limited</t>
  </si>
  <si>
    <t>C</t>
  </si>
  <si>
    <t>Plataforma de Cacia  - Aveiro</t>
  </si>
  <si>
    <t xml:space="preserve">Pampilhosa - Plataforma de Cacia </t>
  </si>
  <si>
    <t>CPb+</t>
  </si>
  <si>
    <t>Convel</t>
  </si>
  <si>
    <t>1310 (siemens 5600)</t>
  </si>
  <si>
    <t>A</t>
  </si>
  <si>
    <t>Guarda - Pampilhosa</t>
  </si>
  <si>
    <t>Guarda - Abrantes - Entroncamento - Pampilhosa</t>
  </si>
  <si>
    <t>D2</t>
  </si>
  <si>
    <t>900 (siemens 5600)</t>
  </si>
  <si>
    <t>Guarda - Abrantes</t>
  </si>
  <si>
    <t>Elvas / Badajoz (PT/SP Border) - Entroncamento - Pampilhosa</t>
  </si>
  <si>
    <t>CPb/CPb+</t>
  </si>
  <si>
    <t>1310 (vossloh euro 400)</t>
  </si>
  <si>
    <t>Guarda - Pampilhosa - Abrantes</t>
  </si>
  <si>
    <t>Guarda - Pampilhosa - Entroncamento - Abrantes</t>
  </si>
  <si>
    <t xml:space="preserve"> CPb+</t>
  </si>
  <si>
    <t>90 - 120</t>
  </si>
  <si>
    <t>Fuentes de Oñoro / Vilar Formoso (SP/PT border) - Guarda</t>
  </si>
  <si>
    <t>1000 (siemens 5600)</t>
  </si>
  <si>
    <t>Elvas / Badajoz (PT/SP Border)  - Abrantes</t>
  </si>
  <si>
    <t>RCT</t>
  </si>
  <si>
    <t>1410 (vossloh euro 400)</t>
  </si>
  <si>
    <t>Tui / Valença (SP/PT border) - Ermesinde</t>
  </si>
  <si>
    <t>Pampilhosa - Alfarelos</t>
  </si>
  <si>
    <t>NATIONAL RE-ROUTING</t>
  </si>
  <si>
    <t>Alfarelos - Entroncamento</t>
  </si>
  <si>
    <t>Entroncamento - Setil</t>
  </si>
  <si>
    <t>NATIONAL RE-ROUTING - with operational restrictions</t>
  </si>
  <si>
    <t>imlys the use of Oest Line with serious operational restrictions such as:
non electrified lines, low capacity and short station lenght</t>
  </si>
  <si>
    <t>Setil - Bobadela</t>
  </si>
  <si>
    <t>NATIONAL RE-ROUTING  - via de Tagus Bridge</t>
  </si>
  <si>
    <t>Iberian gauge
serious operational restrictions due to low capacity and load restrictions on Tagus Bridge</t>
  </si>
  <si>
    <t>Bobadela - Alcântara-Mar</t>
  </si>
  <si>
    <t>Elvas - Abrantes</t>
  </si>
  <si>
    <t>Abrantes - Entroncamento</t>
  </si>
  <si>
    <t>Setil - Poceirão</t>
  </si>
  <si>
    <t>Poceirão - Águas de Moura-Norte</t>
  </si>
  <si>
    <t>Águas de Moura-Norte - Pinheiro</t>
  </si>
  <si>
    <t>25kV</t>
  </si>
  <si>
    <t>1660 (siemens 5600)</t>
  </si>
  <si>
    <t>Pinheiro - Grândola (Extremo da Variante)</t>
  </si>
  <si>
    <t>Grândula (Extremo da Variante) - Praias-Sado Concordância (Inserção)/Ramal Terminal XXI (Inserção)</t>
  </si>
  <si>
    <t>SP-P-1-1</t>
  </si>
  <si>
    <r>
      <rPr>
        <sz val="10"/>
        <color rgb="FF000000"/>
        <rFont val="Calibri"/>
        <family val="2"/>
      </rPr>
      <t xml:space="preserve">Fuentes de Oñoro /  Vilar Formoso (PT/SP border) - Guarda - Pampilhosa – Abrantes - Elvas / Badajoz (PT/SP Border) - Aljucén - Manzanares - Alcázar - Madrid Belt - </t>
    </r>
    <r>
      <rPr>
        <u/>
        <sz val="10"/>
        <color rgb="FF498205"/>
        <rFont val="Calibri"/>
        <family val="2"/>
      </rPr>
      <t>Ávila</t>
    </r>
    <r>
      <rPr>
        <sz val="10"/>
        <color rgb="FF000000"/>
        <rFont val="Calibri"/>
        <family val="2"/>
      </rPr>
      <t xml:space="preserve"> – Salamanca </t>
    </r>
  </si>
  <si>
    <t>SP-P-1-2</t>
  </si>
  <si>
    <r>
      <rPr>
        <sz val="10"/>
        <color rgb="FF000000"/>
        <rFont val="Calibri"/>
        <family val="2"/>
      </rPr>
      <t xml:space="preserve">Fuentes de Oñoro /  Vilar Formoso (PT/SP border) - Guarda - Abrantes - Elvas / Badajoz (PT/SP Border) - Aljucén - Manzanares - Alcázar - Madrid Belt - </t>
    </r>
    <r>
      <rPr>
        <u/>
        <sz val="10"/>
        <color rgb="FF498205"/>
        <rFont val="Calibri"/>
        <family val="2"/>
      </rPr>
      <t>Ávila</t>
    </r>
    <r>
      <rPr>
        <sz val="10"/>
        <color rgb="FF000000"/>
        <rFont val="Calibri"/>
        <family val="2"/>
      </rPr>
      <t xml:space="preserve"> – Salamanca </t>
    </r>
  </si>
  <si>
    <t>SP-P-1-3</t>
  </si>
  <si>
    <r>
      <t>Medina del Campo - Zamora - Ourense – Tui/ Valença (PT/SP Border) - Ermesinde – Pampilhosa – Guarda</t>
    </r>
    <r>
      <rPr>
        <u/>
        <sz val="10"/>
        <color rgb="FF0078D4"/>
        <rFont val="Calibri"/>
        <family val="2"/>
      </rPr>
      <t>-</t>
    </r>
    <r>
      <rPr>
        <u/>
        <sz val="10"/>
        <color rgb="FF0078D4"/>
        <rFont val="DB Office"/>
        <family val="2"/>
      </rPr>
      <t xml:space="preserve"> </t>
    </r>
    <r>
      <rPr>
        <u/>
        <sz val="10"/>
        <color rgb="FF0078D4"/>
        <rFont val="Calibri"/>
        <family val="2"/>
      </rPr>
      <t>Fuentes de Oñoro /  Vilar Formoso (PT/SP border)</t>
    </r>
    <r>
      <rPr>
        <sz val="10"/>
        <color rgb="FF000000"/>
        <rFont val="Calibri"/>
        <family val="2"/>
      </rPr>
      <t> </t>
    </r>
  </si>
  <si>
    <t xml:space="preserve">Section: Salamanca - Fuentes de Oñoro /  Vilar Formoso (PT/SP border) </t>
  </si>
  <si>
    <t>Fuentes de Oñoro /  Vilar Formoso (PT/SP border) - Guarda - Pampilhosa – Abrantes - Elvas / Badajoz (PT/SP Border) - Aljucén - Manzanares - Alcázar - Madrid Belt - Avila – Salamanca (SP-P-1-1)</t>
  </si>
  <si>
    <t>Fuentes de Oñoro /  Vilar Formoso (PT/SP border) - Guarda - Abrantes - Elvas / Badajoz (PT/SP Border) - Aljucén - Manzanares - Alcázar - Madrid Belt - Avila – Salamanca (SP-P-1-2)</t>
  </si>
  <si>
    <t>Medina del Campo - Zamora - Ourense – Tui/ Valença (PT/SP Border) - Ermesinde – Pampilhosa – Guarda - Fuentes de Oñoro /  Vilar Formoso (PT/SP border) (SP-P-1-3)</t>
  </si>
  <si>
    <t>SP-P-2-1</t>
  </si>
  <si>
    <t>Medina del Campo - Salamanca - Fuentes de Oñoro /  Vilar Formoso (PT/SP border) - Pampilhosa – Abrantes - Elvas / Badajoz (PT/SP- Border) </t>
  </si>
  <si>
    <t>SP-P-2-2</t>
  </si>
  <si>
    <t>Medina del Campo - Salamanca - Fuentes de Oñoro /  Vilar Formoso (PT/SP border) - Guarda – Abrantes - Elvas / Badajoz (PT Border) </t>
  </si>
  <si>
    <t>Section: Aljucén – Badajoz / Elvas (PT/SP border)</t>
  </si>
  <si>
    <t>Medina del Campo - Salamanca - Fuentes de Oñoro /  Vilar Formoso (PT/SP border) - Guarda – Pampilhosa-Entroncamento-Abrantes-Elvas/Badajoz (PT/SP Border) (SP-P-2-1)</t>
  </si>
  <si>
    <t>Medina del Campo - Salamanca - Fuentes de Oñoro /  Vilar Formoso (PT/SP border) - Guarda – Abrantes - Elvas / Badajoz (PT Border) (SP-P-2-2)</t>
  </si>
  <si>
    <t>SP-P-1-1 </t>
  </si>
  <si>
    <t>Medina del Campo - Zamora - Ourense – Tui/ Valença (PT/SP Border) - Contumil </t>
  </si>
  <si>
    <t>Section: Pampilhosa - Plataforma de Cacia</t>
  </si>
  <si>
    <t>RFC-4 </t>
  </si>
  <si>
    <r>
      <rPr>
        <sz val="10"/>
        <color rgb="FF000000"/>
        <rFont val="Calibri"/>
        <family val="2"/>
      </rPr>
      <t xml:space="preserve">Medina del Campo </t>
    </r>
    <r>
      <rPr>
        <strike/>
        <sz val="10"/>
        <color rgb="FF498205"/>
        <rFont val="Calibri"/>
        <family val="2"/>
      </rPr>
      <t>-</t>
    </r>
    <r>
      <rPr>
        <u/>
        <sz val="10"/>
        <color rgb="FF498205"/>
        <rFont val="Calibri"/>
        <family val="2"/>
      </rPr>
      <t>–</t>
    </r>
    <r>
      <rPr>
        <sz val="10"/>
        <color rgb="FF000000"/>
        <rFont val="Calibri"/>
        <family val="2"/>
      </rPr>
      <t xml:space="preserve"> </t>
    </r>
    <r>
      <rPr>
        <u/>
        <sz val="10"/>
        <color rgb="FF498205"/>
        <rFont val="Calibri"/>
        <family val="2"/>
      </rPr>
      <t>Ávila</t>
    </r>
    <r>
      <rPr>
        <sz val="10"/>
        <color rgb="FF000000"/>
        <rFont val="Calibri"/>
        <family val="2"/>
      </rPr>
      <t xml:space="preserve"> </t>
    </r>
    <r>
      <rPr>
        <strike/>
        <sz val="10"/>
        <color rgb="FF498205"/>
        <rFont val="Calibri"/>
        <family val="2"/>
      </rPr>
      <t>-</t>
    </r>
    <r>
      <rPr>
        <u/>
        <sz val="10"/>
        <color rgb="FF498205"/>
        <rFont val="Calibri"/>
        <family val="2"/>
      </rPr>
      <t>–</t>
    </r>
    <r>
      <rPr>
        <sz val="10"/>
        <color rgb="FF000000"/>
        <rFont val="Calibri"/>
        <family val="2"/>
      </rPr>
      <t xml:space="preserve"> Madrid Belt </t>
    </r>
    <r>
      <rPr>
        <strike/>
        <sz val="10"/>
        <color rgb="FF498205"/>
        <rFont val="Calibri"/>
        <family val="2"/>
      </rPr>
      <t>-</t>
    </r>
    <r>
      <rPr>
        <u/>
        <sz val="10"/>
        <color rgb="FF498205"/>
        <rFont val="Calibri"/>
        <family val="2"/>
      </rPr>
      <t>–</t>
    </r>
    <r>
      <rPr>
        <sz val="10"/>
        <color rgb="FF000000"/>
        <rFont val="Calibri"/>
        <family val="2"/>
      </rPr>
      <t xml:space="preserve"> Alcázar </t>
    </r>
    <r>
      <rPr>
        <strike/>
        <sz val="10"/>
        <color rgb="FF498205"/>
        <rFont val="Calibri"/>
        <family val="2"/>
      </rPr>
      <t>-</t>
    </r>
    <r>
      <rPr>
        <u/>
        <sz val="10"/>
        <color rgb="FF498205"/>
        <rFont val="Calibri"/>
        <family val="2"/>
      </rPr>
      <t>–</t>
    </r>
    <r>
      <rPr>
        <sz val="10"/>
        <color rgb="FF000000"/>
        <rFont val="Calibri"/>
        <family val="2"/>
      </rPr>
      <t xml:space="preserve"> Manzanares </t>
    </r>
    <r>
      <rPr>
        <strike/>
        <sz val="10"/>
        <color rgb="FF498205"/>
        <rFont val="Calibri"/>
        <family val="2"/>
      </rPr>
      <t>-</t>
    </r>
    <r>
      <rPr>
        <u/>
        <sz val="10"/>
        <color rgb="FF498205"/>
        <rFont val="Calibri"/>
        <family val="2"/>
      </rPr>
      <t>–</t>
    </r>
    <r>
      <rPr>
        <sz val="10"/>
        <color rgb="FF000000"/>
        <rFont val="Calibri"/>
        <family val="2"/>
      </rPr>
      <t xml:space="preserve"> Aljucén – Badajoz/ Elvas (PT/SP Border) </t>
    </r>
    <r>
      <rPr>
        <strike/>
        <sz val="10"/>
        <color rgb="FF498205"/>
        <rFont val="Calibri"/>
        <family val="2"/>
      </rPr>
      <t>-</t>
    </r>
    <r>
      <rPr>
        <u/>
        <sz val="10"/>
        <color rgb="FF498205"/>
        <rFont val="Calibri"/>
        <family val="2"/>
      </rPr>
      <t>–</t>
    </r>
    <r>
      <rPr>
        <sz val="10"/>
        <color rgb="FF000000"/>
        <rFont val="Calibri"/>
        <family val="2"/>
      </rPr>
      <t xml:space="preserve"> Abrantes </t>
    </r>
  </si>
  <si>
    <r>
      <t xml:space="preserve">Medina del Campo </t>
    </r>
    <r>
      <rPr>
        <strike/>
        <sz val="10"/>
        <color rgb="FF498205"/>
        <rFont val="Calibri"/>
        <family val="2"/>
      </rPr>
      <t>-</t>
    </r>
    <r>
      <rPr>
        <u/>
        <sz val="10"/>
        <color rgb="FF498205"/>
        <rFont val="Calibri"/>
        <family val="2"/>
      </rPr>
      <t>–</t>
    </r>
    <r>
      <rPr>
        <sz val="10"/>
        <color rgb="FF000000"/>
        <rFont val="Calibri"/>
        <family val="2"/>
      </rPr>
      <t xml:space="preserve"> Zamora </t>
    </r>
    <r>
      <rPr>
        <strike/>
        <sz val="10"/>
        <color rgb="FF498205"/>
        <rFont val="Calibri"/>
        <family val="2"/>
      </rPr>
      <t>-</t>
    </r>
    <r>
      <rPr>
        <u/>
        <sz val="10"/>
        <color rgb="FF498205"/>
        <rFont val="Calibri"/>
        <family val="2"/>
      </rPr>
      <t>–</t>
    </r>
    <r>
      <rPr>
        <sz val="10"/>
        <color rgb="FF000000"/>
        <rFont val="Calibri"/>
        <family val="2"/>
      </rPr>
      <t xml:space="preserve"> Ourense – Tui/ Valença (PT/SP Border) </t>
    </r>
    <r>
      <rPr>
        <strike/>
        <sz val="10"/>
        <color rgb="FF498205"/>
        <rFont val="Calibri"/>
        <family val="2"/>
      </rPr>
      <t>-</t>
    </r>
    <r>
      <rPr>
        <u/>
        <sz val="10"/>
        <color rgb="FF498205"/>
        <rFont val="Calibri"/>
        <family val="2"/>
      </rPr>
      <t>–</t>
    </r>
    <r>
      <rPr>
        <sz val="10"/>
        <color rgb="FF000000"/>
        <rFont val="Calibri"/>
        <family val="2"/>
      </rPr>
      <t xml:space="preserve"> Ermesinde </t>
    </r>
    <r>
      <rPr>
        <strike/>
        <sz val="10"/>
        <color rgb="FF498205"/>
        <rFont val="Calibri"/>
        <family val="2"/>
      </rPr>
      <t>-</t>
    </r>
    <r>
      <rPr>
        <u/>
        <sz val="10"/>
        <color rgb="FF498205"/>
        <rFont val="Calibri"/>
        <family val="2"/>
      </rPr>
      <t>–</t>
    </r>
    <r>
      <rPr>
        <sz val="10"/>
        <color rgb="FF000000"/>
        <rFont val="Calibri"/>
        <family val="2"/>
      </rPr>
      <t xml:space="preserve"> Contumil </t>
    </r>
  </si>
  <si>
    <t>Section: Fuentes de Oñoro / Vilar Formoso (PT/SP border) - Guarda</t>
  </si>
  <si>
    <t>Fuentes de Oñoro /  Vilar Formoso (PT/SP border) - Guarda - Pampilhosa – Abrantes - Elvas / Badajoz (PT/SP Border) - Aljucén - Manzanares - Alcázar - Madrid Belt - Avila – Salamanca (RFC-4)</t>
  </si>
  <si>
    <t>Medina del Campo - Zamora - Ourense – Tui/ Valença (PT/SP Border) - Ermesinde - Contumil (SP-P-1-1)</t>
  </si>
  <si>
    <t>SP-P-3 </t>
  </si>
  <si>
    <t>Medina del Campo - Salamanca - Fuentes de Oñoro /  Vilar Formoso (PT/SP border) - Guarda – Abrantes </t>
  </si>
  <si>
    <t>Section: Badajoz / Elvas (PT/SP border) - Abrantes</t>
  </si>
  <si>
    <t>Medina del Campo - Salamanca - Fuentes de Oñoro /  Vilar Formoso (PT/SP border) - Guarda – Abrantes (SP-P-3)</t>
  </si>
  <si>
    <t>none</t>
  </si>
  <si>
    <t>Section: Águas de Moura-Norte - Pinheiro</t>
  </si>
  <si>
    <t xml:space="preserve">Mannheim - Forbach / Saarbrucken (FR/GE border) </t>
  </si>
  <si>
    <t xml:space="preserve">1: 2119t 2: 2140t (E-Tfz DB-185) </t>
  </si>
  <si>
    <t>1: 2110t 2: 2140t  (E-Tfz DB-185)</t>
  </si>
  <si>
    <t xml:space="preserve">1: 2110t 2: 2135t (E-Tfz DB-185)
</t>
  </si>
  <si>
    <t>Mannheim – Darmstadt – MZ-Bischofsheim – Rüdesheim – Koblenz – Trier – Apach</t>
  </si>
  <si>
    <t xml:space="preserve">Mannheim - Karlsruhe - Kehl </t>
  </si>
  <si>
    <t xml:space="preserve">Mannheim – Karlsruhe – Kehl / Strasbourg - Nancy – Metz / Lerouville
</t>
  </si>
  <si>
    <t xml:space="preserve">Mannheim – Koblenz – Perl / Apach – Metz 
</t>
  </si>
  <si>
    <t>Mannheim – Worms – Osthofen – Mainz – Bingen – Koblenz – Trier – Apach</t>
  </si>
  <si>
    <t xml:space="preserve">1: 1935t 2: 1890t (E-Tfz DB-185) </t>
  </si>
  <si>
    <t>Mannheim - Forbach / Saarbrucken (FR/GE border) - Metz</t>
  </si>
  <si>
    <t>DE-FR-</t>
  </si>
  <si>
    <t>DE-FR-5</t>
  </si>
  <si>
    <t>DE-FR-4</t>
  </si>
  <si>
    <t>Mannheim – Worms – Osthofen – Mainz – Bingen – Koblenz – Trier – Apach – Metz</t>
  </si>
  <si>
    <t>Mannheim– Biblis – MZ-Bischofsheim - Rüdesheim – Koblenz – Trier - Saarbrücken</t>
  </si>
  <si>
    <t>Mannheim – Darmstadt – MZ-Bischofsheim – Rüdesheim – Koblenz – Trier – Apach - Metz</t>
  </si>
  <si>
    <t>Mannheim - Karlsruhe - Kehl - Strasbourg - Metz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</si>
</sst>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7" x14ac:knownFonts="1">
    <font>
      <sz val="11"/>
      <color theme="1"/>
      <name val="Calibri"/>
      <family val="2"/>
      <scheme val="minor"/>
    </font>
    <font>
      <sz val="11"/>
      <color theme="1"/>
      <name val="Calibri"/>
      <family val="2"/>
      <scheme val="minor"/>
    </font>
    <font>
      <b/>
      <sz val="8"/>
      <name val="Calibri"/>
      <family val="2"/>
      <scheme val="minor"/>
    </font>
    <font>
      <sz val="8"/>
      <color rgb="FF272727"/>
      <name val="Calibri"/>
      <family val="2"/>
      <scheme val="minor"/>
    </font>
    <font>
      <b/>
      <sz val="11"/>
      <color theme="1"/>
      <name val="Calibri"/>
      <family val="2"/>
      <scheme val="minor"/>
    </font>
    <font>
      <sz val="9"/>
      <color rgb="FF272727"/>
      <name val="Calibri"/>
      <family val="2"/>
      <scheme val="minor"/>
    </font>
    <font>
      <sz val="8"/>
      <color rgb="FFFF0000"/>
      <name val="Calibri"/>
      <family val="2"/>
      <scheme val="minor"/>
    </font>
    <font>
      <sz val="8"/>
      <name val="Calibri"/>
      <family val="2"/>
      <scheme val="minor"/>
    </font>
    <font>
      <b/>
      <sz val="8"/>
      <color rgb="FF272727"/>
      <name val="Calibri"/>
      <family val="2"/>
      <scheme val="minor"/>
    </font>
    <font>
      <sz val="10"/>
      <color theme="1"/>
      <name val="Calibri"/>
      <family val="2"/>
      <scheme val="minor"/>
    </font>
    <font>
      <b/>
      <sz val="9"/>
      <color indexed="81"/>
      <name val="Tahoma"/>
      <family val="2"/>
    </font>
    <font>
      <sz val="8"/>
      <color theme="1"/>
      <name val="Calibri"/>
      <family val="2"/>
      <scheme val="minor"/>
    </font>
    <font>
      <sz val="12"/>
      <color rgb="FFFF0000"/>
      <name val="Calibri"/>
      <family val="2"/>
    </font>
    <font>
      <sz val="12"/>
      <color rgb="FFBF8F00"/>
      <name val="Calibri"/>
      <family val="2"/>
    </font>
    <font>
      <sz val="8"/>
      <color rgb="FF272727"/>
      <name val="Calibri"/>
      <family val="2"/>
    </font>
    <font>
      <b/>
      <sz val="11"/>
      <color rgb="FFFF0000"/>
      <name val="Calibri"/>
      <family val="2"/>
      <scheme val="minor"/>
    </font>
    <font>
      <sz val="8"/>
      <color theme="0"/>
      <name val="Calibri"/>
      <family val="2"/>
      <scheme val="minor"/>
    </font>
    <font>
      <sz val="10"/>
      <color theme="1"/>
      <name val="Arial"/>
      <family val="2"/>
    </font>
    <font>
      <sz val="9"/>
      <color indexed="81"/>
      <name val="Tahoma"/>
      <family val="2"/>
    </font>
    <font>
      <sz val="8"/>
      <color rgb="FFFF4F4B"/>
      <name val="Calibri"/>
      <family val="2"/>
      <scheme val="minor"/>
    </font>
    <font>
      <sz val="8"/>
      <color rgb="FF272727"/>
      <name val="Calibri"/>
      <family val="2"/>
    </font>
    <font>
      <sz val="8"/>
      <color rgb="FF000000"/>
      <name val="Calibri"/>
      <family val="2"/>
    </font>
    <font>
      <sz val="11"/>
      <color rgb="FF000000"/>
      <name val="Calibri"/>
      <family val="2"/>
    </font>
    <font>
      <b/>
      <sz val="11"/>
      <color rgb="FF000000"/>
      <name val="Calibri"/>
      <family val="2"/>
    </font>
    <font>
      <u/>
      <sz val="10"/>
      <color rgb="FF0078D4"/>
      <name val="Calibri"/>
      <family val="2"/>
    </font>
    <font>
      <sz val="10"/>
      <color rgb="FF000000"/>
      <name val="Calibri"/>
      <family val="2"/>
    </font>
    <font>
      <sz val="10"/>
      <color rgb="FF000000"/>
      <name val="Calibri"/>
      <family val="2"/>
    </font>
    <font>
      <u/>
      <sz val="10"/>
      <color rgb="FF0078D4"/>
      <name val="Calibri"/>
      <family val="2"/>
    </font>
    <font>
      <strike/>
      <sz val="10"/>
      <color rgb="FF498205"/>
      <name val="Calibri"/>
      <family val="2"/>
    </font>
    <font>
      <u/>
      <sz val="10"/>
      <color rgb="FF498205"/>
      <name val="Calibri"/>
      <family val="2"/>
    </font>
    <font>
      <vertAlign val="superscript"/>
      <sz val="8"/>
      <color rgb="FF000000"/>
      <name val="Calibri"/>
      <family val="2"/>
    </font>
    <font>
      <strike/>
      <sz val="10"/>
      <color rgb="FF0078D4"/>
      <name val="Calibri"/>
      <family val="2"/>
    </font>
    <font>
      <u/>
      <sz val="10"/>
      <color rgb="FF0078D4"/>
      <name val="DB Office"/>
      <family val="2"/>
    </font>
    <font>
      <sz val="12"/>
      <name val="Calibri"/>
      <family val="2"/>
    </font>
    <font>
      <sz val="11"/>
      <name val="Calibri"/>
      <family val="2"/>
      <scheme val="minor"/>
    </font>
    <font>
      <sz val="11"/>
      <name val="Calibri"/>
      <family val="2"/>
    </font>
    <font>
      <sz val="10"/>
      <color rgb="FF000000"/>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rgb="FFFF0000"/>
        <bgColor indexed="64"/>
      </patternFill>
    </fill>
    <fill>
      <patternFill patternType="solid">
        <fgColor rgb="FFFFFF00"/>
        <bgColor indexed="64"/>
      </patternFill>
    </fill>
    <fill>
      <patternFill patternType="solid">
        <fgColor rgb="FFA6A6A6"/>
        <bgColor indexed="64"/>
      </patternFill>
    </fill>
  </fills>
  <borders count="110">
    <border>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auto="1"/>
      </top>
      <bottom style="thin">
        <color auto="1"/>
      </bottom>
      <diagonal/>
    </border>
    <border>
      <left/>
      <right style="thin">
        <color rgb="FF000000"/>
      </right>
      <top style="thin">
        <color auto="1"/>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top style="thin">
        <color rgb="FF000000"/>
      </top>
      <bottom/>
      <diagonal/>
    </border>
    <border>
      <left/>
      <right/>
      <top style="thin">
        <color rgb="FF000000"/>
      </top>
      <bottom/>
      <diagonal/>
    </border>
    <border>
      <left style="thin">
        <color auto="1"/>
      </left>
      <right/>
      <top style="thin">
        <color auto="1"/>
      </top>
      <bottom style="thin">
        <color rgb="FF000000"/>
      </bottom>
      <diagonal/>
    </border>
    <border>
      <left style="thin">
        <color auto="1"/>
      </left>
      <right/>
      <top style="thin">
        <color rgb="FF000000"/>
      </top>
      <bottom style="thin">
        <color auto="1"/>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rgb="FF000000"/>
      </left>
      <right style="thin">
        <color auto="1"/>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diagonal/>
    </border>
    <border>
      <left style="thin">
        <color auto="1"/>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indexed="64"/>
      </right>
      <top/>
      <bottom style="thin">
        <color rgb="FF000000"/>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thin">
        <color rgb="FF000000"/>
      </right>
      <top style="medium">
        <color rgb="FF000000"/>
      </top>
      <bottom style="thin">
        <color indexed="64"/>
      </bottom>
      <diagonal/>
    </border>
    <border>
      <left style="thin">
        <color rgb="FF000000"/>
      </left>
      <right style="thin">
        <color indexed="64"/>
      </right>
      <top style="medium">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auto="1"/>
      </right>
      <top style="thin">
        <color auto="1"/>
      </top>
      <bottom style="medium">
        <color indexed="64"/>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thin">
        <color rgb="FF000000"/>
      </bottom>
      <diagonal/>
    </border>
    <border>
      <left/>
      <right style="thin">
        <color rgb="FF000000"/>
      </right>
      <top/>
      <bottom style="thin">
        <color indexed="64"/>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0" fontId="1" fillId="0" borderId="0"/>
    <xf numFmtId="0" fontId="17" fillId="0" borderId="0"/>
  </cellStyleXfs>
  <cellXfs count="427">
    <xf numFmtId="0" fontId="0" fillId="0" borderId="0" xfId="0"/>
    <xf numFmtId="0" fontId="0" fillId="3" borderId="0" xfId="0" applyFill="1"/>
    <xf numFmtId="0" fontId="0" fillId="5" borderId="0" xfId="0" applyFill="1"/>
    <xf numFmtId="0" fontId="4" fillId="3" borderId="0" xfId="0" applyFont="1" applyFill="1"/>
    <xf numFmtId="0" fontId="4" fillId="0" borderId="0" xfId="0" applyFont="1"/>
    <xf numFmtId="0" fontId="4" fillId="4" borderId="0" xfId="0" applyFont="1" applyFill="1"/>
    <xf numFmtId="0" fontId="4" fillId="5" borderId="0" xfId="0" applyFont="1" applyFill="1"/>
    <xf numFmtId="0" fontId="3" fillId="0" borderId="4" xfId="1" applyFont="1" applyBorder="1" applyAlignment="1">
      <alignment horizontal="center" vertical="center"/>
    </xf>
    <xf numFmtId="14" fontId="3" fillId="0" borderId="4" xfId="1" applyNumberFormat="1" applyFont="1" applyBorder="1" applyAlignment="1">
      <alignment horizontal="center" vertical="center"/>
    </xf>
    <xf numFmtId="164" fontId="6" fillId="0" borderId="4" xfId="1" applyNumberFormat="1" applyFont="1" applyBorder="1" applyAlignment="1">
      <alignment horizontal="center" vertical="center"/>
    </xf>
    <xf numFmtId="0" fontId="11" fillId="0" borderId="4" xfId="0" applyFont="1" applyBorder="1" applyAlignment="1">
      <alignment horizontal="center" vertical="center"/>
    </xf>
    <xf numFmtId="0" fontId="11" fillId="0" borderId="0" xfId="0" applyFont="1"/>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Alignment="1">
      <alignment horizontal="center" vertical="center"/>
    </xf>
    <xf numFmtId="14" fontId="2" fillId="2" borderId="10" xfId="1" applyNumberFormat="1" applyFont="1" applyFill="1" applyBorder="1" applyAlignment="1">
      <alignment horizontal="center" vertical="center"/>
    </xf>
    <xf numFmtId="0" fontId="2" fillId="2" borderId="13" xfId="1" applyFont="1" applyFill="1" applyBorder="1" applyAlignment="1">
      <alignment horizontal="left" vertical="center"/>
    </xf>
    <xf numFmtId="0" fontId="2" fillId="2" borderId="13" xfId="1" applyFont="1" applyFill="1" applyBorder="1" applyAlignment="1">
      <alignment horizontal="center" vertical="center"/>
    </xf>
    <xf numFmtId="14" fontId="2" fillId="2" borderId="13" xfId="1" applyNumberFormat="1" applyFont="1" applyFill="1" applyBorder="1" applyAlignment="1">
      <alignment horizontal="center" vertical="center"/>
    </xf>
    <xf numFmtId="14" fontId="2" fillId="2" borderId="14" xfId="1" applyNumberFormat="1" applyFont="1" applyFill="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4" xfId="0" applyFont="1" applyBorder="1" applyAlignment="1">
      <alignment horizontal="center" vertical="center" wrapText="1"/>
    </xf>
    <xf numFmtId="0" fontId="0" fillId="0" borderId="0" xfId="0" applyAlignment="1">
      <alignment horizontal="center" vertical="center"/>
    </xf>
    <xf numFmtId="0" fontId="11" fillId="0" borderId="7" xfId="0" applyFont="1" applyBorder="1" applyAlignment="1">
      <alignment horizontal="center" vertical="center"/>
    </xf>
    <xf numFmtId="0" fontId="11" fillId="0" borderId="18" xfId="0" applyFont="1" applyBorder="1" applyAlignment="1">
      <alignment horizontal="center" vertical="center" wrapText="1"/>
    </xf>
    <xf numFmtId="0" fontId="11" fillId="0" borderId="13" xfId="0" applyFont="1" applyBorder="1" applyAlignment="1">
      <alignment horizontal="center" vertical="center" wrapText="1"/>
    </xf>
    <xf numFmtId="0" fontId="0" fillId="0" borderId="0" xfId="0" applyAlignment="1">
      <alignment wrapText="1"/>
    </xf>
    <xf numFmtId="0" fontId="11" fillId="0" borderId="16" xfId="0" applyFont="1" applyBorder="1" applyAlignment="1">
      <alignment horizontal="center" vertical="center" wrapText="1"/>
    </xf>
    <xf numFmtId="0" fontId="11" fillId="0" borderId="10" xfId="0" applyFont="1" applyBorder="1" applyAlignment="1">
      <alignment horizontal="center" vertical="center" wrapText="1"/>
    </xf>
    <xf numFmtId="0" fontId="2" fillId="2" borderId="13" xfId="1" applyFont="1" applyFill="1" applyBorder="1" applyAlignment="1">
      <alignment horizontal="center" vertical="center" wrapText="1"/>
    </xf>
    <xf numFmtId="0" fontId="11" fillId="0" borderId="4" xfId="0" applyFont="1" applyBorder="1" applyAlignment="1">
      <alignment horizontal="center" vertical="center" wrapText="1"/>
    </xf>
    <xf numFmtId="0" fontId="2" fillId="2" borderId="10" xfId="1" applyFont="1" applyFill="1" applyBorder="1" applyAlignment="1">
      <alignment horizontal="center" vertical="center" wrapText="1"/>
    </xf>
    <xf numFmtId="0" fontId="0" fillId="0" borderId="0" xfId="0" applyAlignment="1">
      <alignment vertical="center" wrapText="1"/>
    </xf>
    <xf numFmtId="0" fontId="11" fillId="0" borderId="11" xfId="0" applyFont="1" applyBorder="1" applyAlignment="1">
      <alignment horizontal="center" vertical="center" wrapText="1"/>
    </xf>
    <xf numFmtId="0" fontId="0" fillId="0" borderId="0" xfId="0" applyAlignment="1">
      <alignment horizontal="left"/>
    </xf>
    <xf numFmtId="0" fontId="11" fillId="0" borderId="10" xfId="0" applyFont="1" applyBorder="1" applyAlignment="1">
      <alignment horizontal="left" vertical="center"/>
    </xf>
    <xf numFmtId="0" fontId="11" fillId="0" borderId="13" xfId="0" applyFont="1" applyBorder="1" applyAlignment="1">
      <alignment horizontal="left" vertical="center"/>
    </xf>
    <xf numFmtId="0" fontId="11" fillId="0" borderId="0" xfId="0" applyFont="1" applyAlignment="1">
      <alignment horizontal="left" vertical="center"/>
    </xf>
    <xf numFmtId="0" fontId="11" fillId="0" borderId="10" xfId="0" applyFont="1" applyBorder="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wrapText="1"/>
    </xf>
    <xf numFmtId="0" fontId="0" fillId="0" borderId="0" xfId="0"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17" xfId="0" applyFont="1" applyBorder="1" applyAlignment="1">
      <alignment horizontal="center" vertical="center" wrapText="1"/>
    </xf>
    <xf numFmtId="0" fontId="11" fillId="0" borderId="16" xfId="0" applyFont="1" applyBorder="1" applyAlignment="1">
      <alignment horizontal="left" vertical="center" wrapText="1"/>
    </xf>
    <xf numFmtId="0" fontId="6" fillId="0" borderId="4" xfId="1" applyFont="1" applyBorder="1" applyAlignment="1">
      <alignment horizontal="left" vertical="center"/>
    </xf>
    <xf numFmtId="0" fontId="7" fillId="0" borderId="4" xfId="1" applyFont="1" applyBorder="1" applyAlignment="1">
      <alignment horizontal="left" vertical="center" wrapText="1"/>
    </xf>
    <xf numFmtId="0" fontId="7" fillId="0" borderId="4" xfId="1" applyFont="1" applyBorder="1" applyAlignment="1">
      <alignment horizontal="left" vertical="center"/>
    </xf>
    <xf numFmtId="0" fontId="0" fillId="7" borderId="0" xfId="0" applyFill="1"/>
    <xf numFmtId="0" fontId="15" fillId="7" borderId="24" xfId="0" applyFont="1" applyFill="1" applyBorder="1"/>
    <xf numFmtId="0" fontId="4" fillId="7" borderId="25" xfId="0" applyFont="1" applyFill="1" applyBorder="1" applyAlignment="1">
      <alignment wrapText="1"/>
    </xf>
    <xf numFmtId="0" fontId="4" fillId="7" borderId="25" xfId="0" applyFont="1" applyFill="1" applyBorder="1"/>
    <xf numFmtId="0" fontId="4" fillId="7" borderId="26" xfId="0" applyFont="1" applyFill="1" applyBorder="1" applyAlignment="1">
      <alignment wrapText="1"/>
    </xf>
    <xf numFmtId="0" fontId="11" fillId="0" borderId="15" xfId="0" applyFont="1" applyBorder="1" applyAlignment="1">
      <alignment horizontal="left" vertical="center" wrapText="1"/>
    </xf>
    <xf numFmtId="0" fontId="11" fillId="0" borderId="9" xfId="0" applyFont="1" applyBorder="1" applyAlignment="1">
      <alignment horizontal="left" vertical="center"/>
    </xf>
    <xf numFmtId="0" fontId="11" fillId="0" borderId="12"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9" xfId="0" applyFont="1" applyBorder="1" applyAlignment="1">
      <alignment horizontal="left" vertical="center"/>
    </xf>
    <xf numFmtId="0" fontId="11" fillId="0" borderId="4" xfId="0" applyFont="1" applyBorder="1" applyAlignment="1">
      <alignment horizontal="left" vertical="center"/>
    </xf>
    <xf numFmtId="0" fontId="11" fillId="0" borderId="4" xfId="0" applyFont="1" applyBorder="1" applyAlignment="1">
      <alignment horizontal="left" vertical="center" wrapText="1"/>
    </xf>
    <xf numFmtId="0" fontId="11" fillId="0" borderId="9" xfId="0" applyFont="1" applyBorder="1" applyAlignment="1">
      <alignment horizontal="left" vertical="center" wrapText="1"/>
    </xf>
    <xf numFmtId="0" fontId="11" fillId="0" borderId="19" xfId="0" applyFont="1" applyBorder="1" applyAlignment="1">
      <alignment horizontal="left" vertical="center" wrapText="1"/>
    </xf>
    <xf numFmtId="0" fontId="11" fillId="0" borderId="12" xfId="0" applyFont="1" applyBorder="1" applyAlignment="1">
      <alignment horizontal="left" vertical="center" wrapText="1"/>
    </xf>
    <xf numFmtId="0" fontId="0" fillId="0" borderId="0" xfId="0" applyAlignment="1">
      <alignment horizontal="center"/>
    </xf>
    <xf numFmtId="0" fontId="11" fillId="0" borderId="10" xfId="0" applyFont="1" applyBorder="1" applyAlignment="1">
      <alignment horizontal="center" wrapText="1"/>
    </xf>
    <xf numFmtId="0" fontId="11" fillId="0" borderId="11" xfId="0" applyFont="1" applyBorder="1" applyAlignment="1">
      <alignment horizontal="center" wrapText="1"/>
    </xf>
    <xf numFmtId="0" fontId="11" fillId="0" borderId="4" xfId="0" applyFont="1" applyBorder="1" applyAlignment="1">
      <alignment horizontal="center" wrapText="1"/>
    </xf>
    <xf numFmtId="0" fontId="11" fillId="0" borderId="20" xfId="0" applyFont="1" applyBorder="1" applyAlignment="1">
      <alignment horizontal="center" wrapText="1"/>
    </xf>
    <xf numFmtId="0" fontId="11" fillId="0" borderId="13" xfId="0" applyFont="1" applyBorder="1" applyAlignment="1">
      <alignment horizontal="center" wrapText="1"/>
    </xf>
    <xf numFmtId="0" fontId="16" fillId="0" borderId="10" xfId="0" applyFont="1" applyBorder="1" applyAlignment="1">
      <alignment horizontal="center" wrapText="1"/>
    </xf>
    <xf numFmtId="0" fontId="16" fillId="0" borderId="4" xfId="0" applyFont="1" applyBorder="1" applyAlignment="1">
      <alignment horizontal="center" wrapText="1"/>
    </xf>
    <xf numFmtId="0" fontId="16" fillId="0" borderId="13" xfId="0" applyFont="1" applyBorder="1" applyAlignment="1">
      <alignment horizontal="center" wrapText="1"/>
    </xf>
    <xf numFmtId="0" fontId="16" fillId="0" borderId="16" xfId="0" applyFont="1" applyBorder="1" applyAlignment="1">
      <alignment horizontal="center" vertical="center"/>
    </xf>
    <xf numFmtId="0" fontId="2" fillId="2" borderId="10" xfId="1" applyFont="1" applyFill="1" applyBorder="1" applyAlignment="1">
      <alignment horizontal="center" vertical="center"/>
    </xf>
    <xf numFmtId="14" fontId="2" fillId="2" borderId="10" xfId="1" applyNumberFormat="1" applyFont="1" applyFill="1" applyBorder="1" applyAlignment="1">
      <alignment horizontal="center" vertical="center" wrapText="1"/>
    </xf>
    <xf numFmtId="14" fontId="2" fillId="2" borderId="13" xfId="1" applyNumberFormat="1" applyFont="1" applyFill="1" applyBorder="1" applyAlignment="1">
      <alignment horizontal="center" vertical="center" wrapText="1"/>
    </xf>
    <xf numFmtId="0" fontId="2" fillId="6" borderId="10" xfId="1" applyFont="1" applyFill="1" applyBorder="1" applyAlignment="1">
      <alignment horizontal="center" vertical="center" wrapText="1"/>
    </xf>
    <xf numFmtId="14" fontId="2" fillId="2" borderId="11" xfId="1" applyNumberFormat="1" applyFont="1" applyFill="1" applyBorder="1" applyAlignment="1">
      <alignment horizontal="center" vertical="center" wrapText="1"/>
    </xf>
    <xf numFmtId="0" fontId="2" fillId="6" borderId="13" xfId="1" applyFont="1" applyFill="1" applyBorder="1" applyAlignment="1">
      <alignment horizontal="center" vertical="center"/>
    </xf>
    <xf numFmtId="14" fontId="2" fillId="2" borderId="14" xfId="1" applyNumberFormat="1" applyFont="1" applyFill="1" applyBorder="1" applyAlignment="1">
      <alignment horizontal="center" vertical="center" wrapText="1"/>
    </xf>
    <xf numFmtId="0" fontId="11" fillId="0" borderId="20" xfId="0" applyFont="1" applyBorder="1" applyAlignment="1">
      <alignment horizontal="center" vertical="center" wrapText="1"/>
    </xf>
    <xf numFmtId="0" fontId="2" fillId="2" borderId="13" xfId="1" applyFont="1" applyFill="1" applyBorder="1" applyAlignment="1">
      <alignment horizontal="left" vertical="center" wrapText="1"/>
    </xf>
    <xf numFmtId="0" fontId="3" fillId="0" borderId="4" xfId="1" applyFont="1" applyBorder="1" applyAlignment="1" applyProtection="1">
      <alignment horizontal="center" vertical="center"/>
      <protection locked="0"/>
    </xf>
    <xf numFmtId="0" fontId="11" fillId="0" borderId="10" xfId="0" applyFont="1" applyBorder="1" applyAlignment="1">
      <alignment vertical="center" wrapText="1"/>
    </xf>
    <xf numFmtId="0" fontId="11" fillId="0" borderId="4" xfId="0" applyFont="1" applyBorder="1" applyAlignment="1">
      <alignment vertical="center" wrapText="1"/>
    </xf>
    <xf numFmtId="0" fontId="11" fillId="0" borderId="13" xfId="0" applyFont="1" applyBorder="1" applyAlignment="1">
      <alignment vertical="center" wrapText="1"/>
    </xf>
    <xf numFmtId="14" fontId="2" fillId="2" borderId="10" xfId="1" applyNumberFormat="1" applyFont="1" applyFill="1" applyBorder="1" applyAlignment="1">
      <alignment vertical="center" wrapText="1"/>
    </xf>
    <xf numFmtId="14" fontId="2" fillId="2" borderId="10" xfId="1" applyNumberFormat="1" applyFont="1" applyFill="1" applyBorder="1" applyAlignment="1">
      <alignment vertical="center"/>
    </xf>
    <xf numFmtId="0" fontId="11" fillId="0" borderId="9" xfId="0" applyFont="1" applyBorder="1" applyAlignment="1">
      <alignment vertical="center" wrapText="1"/>
    </xf>
    <xf numFmtId="0" fontId="11" fillId="0" borderId="19" xfId="0" applyFont="1" applyBorder="1" applyAlignment="1">
      <alignment vertical="center" wrapText="1"/>
    </xf>
    <xf numFmtId="0" fontId="11" fillId="0" borderId="12" xfId="0" applyFont="1" applyBorder="1" applyAlignment="1">
      <alignment vertical="center" wrapText="1"/>
    </xf>
    <xf numFmtId="0" fontId="11" fillId="0" borderId="7" xfId="0" applyFont="1" applyBorder="1" applyAlignment="1">
      <alignment horizontal="left" vertical="center" wrapText="1"/>
    </xf>
    <xf numFmtId="14" fontId="2" fillId="2" borderId="27" xfId="1" applyNumberFormat="1" applyFont="1" applyFill="1" applyBorder="1" applyAlignment="1">
      <alignment horizontal="center" vertical="center" wrapText="1"/>
    </xf>
    <xf numFmtId="14" fontId="2" fillId="2" borderId="28" xfId="1" applyNumberFormat="1" applyFont="1" applyFill="1" applyBorder="1" applyAlignment="1">
      <alignment horizontal="center" vertical="center"/>
    </xf>
    <xf numFmtId="14" fontId="2" fillId="2" borderId="4" xfId="1" applyNumberFormat="1" applyFont="1" applyFill="1" applyBorder="1" applyAlignment="1">
      <alignment horizontal="center" vertical="center" wrapText="1"/>
    </xf>
    <xf numFmtId="14" fontId="2" fillId="2" borderId="4" xfId="1" applyNumberFormat="1" applyFont="1" applyFill="1" applyBorder="1" applyAlignment="1">
      <alignment horizontal="center" vertical="center"/>
    </xf>
    <xf numFmtId="0" fontId="16" fillId="0" borderId="17" xfId="0" applyFont="1" applyBorder="1" applyAlignment="1">
      <alignment horizontal="center" vertical="center"/>
    </xf>
    <xf numFmtId="164" fontId="3" fillId="0" borderId="29" xfId="1" applyNumberFormat="1" applyFont="1" applyBorder="1" applyAlignment="1">
      <alignment horizontal="center"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6" fillId="0" borderId="0" xfId="0" applyFont="1"/>
    <xf numFmtId="0" fontId="7" fillId="0" borderId="4" xfId="0" applyFont="1" applyBorder="1" applyAlignment="1">
      <alignment horizontal="center" vertical="center"/>
    </xf>
    <xf numFmtId="0" fontId="19" fillId="0" borderId="11" xfId="0" applyFont="1" applyBorder="1" applyAlignment="1">
      <alignment horizontal="center" vertical="center" wrapText="1"/>
    </xf>
    <xf numFmtId="0" fontId="19" fillId="0" borderId="20" xfId="0" applyFont="1" applyBorder="1" applyAlignment="1">
      <alignment horizontal="center" vertical="center"/>
    </xf>
    <xf numFmtId="0" fontId="19" fillId="0" borderId="20"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7" xfId="0" applyFont="1" applyBorder="1" applyAlignment="1">
      <alignment horizontal="center" vertical="center"/>
    </xf>
    <xf numFmtId="0" fontId="19" fillId="0" borderId="14" xfId="0" applyFont="1" applyBorder="1" applyAlignment="1">
      <alignment horizontal="center" vertical="center"/>
    </xf>
    <xf numFmtId="0" fontId="19" fillId="0" borderId="14" xfId="0" applyFont="1" applyBorder="1" applyAlignment="1">
      <alignment horizontal="center" wrapText="1"/>
    </xf>
    <xf numFmtId="14" fontId="11" fillId="0" borderId="11" xfId="0" applyNumberFormat="1" applyFont="1" applyBorder="1" applyAlignment="1">
      <alignment horizontal="center" vertical="center" wrapText="1"/>
    </xf>
    <xf numFmtId="0" fontId="6" fillId="11" borderId="4" xfId="0" applyFont="1" applyFill="1" applyBorder="1" applyAlignment="1">
      <alignment horizontal="center" vertical="center" wrapText="1"/>
    </xf>
    <xf numFmtId="0" fontId="6" fillId="11" borderId="13" xfId="0" applyFont="1" applyFill="1" applyBorder="1" applyAlignment="1">
      <alignment horizontal="center" vertical="center"/>
    </xf>
    <xf numFmtId="0" fontId="6" fillId="11" borderId="4" xfId="0" applyFont="1" applyFill="1" applyBorder="1" applyAlignment="1">
      <alignment horizontal="center" wrapText="1"/>
    </xf>
    <xf numFmtId="0" fontId="0" fillId="0" borderId="33" xfId="0" applyBorder="1"/>
    <xf numFmtId="0" fontId="0" fillId="0" borderId="34" xfId="0" applyBorder="1"/>
    <xf numFmtId="0" fontId="0" fillId="0" borderId="35" xfId="0" applyBorder="1"/>
    <xf numFmtId="0" fontId="0" fillId="0" borderId="36" xfId="0" applyBorder="1" applyAlignment="1">
      <alignment horizontal="left"/>
    </xf>
    <xf numFmtId="0" fontId="0" fillId="0" borderId="36" xfId="0" applyBorder="1"/>
    <xf numFmtId="0" fontId="0" fillId="0" borderId="37" xfId="0" applyBorder="1"/>
    <xf numFmtId="0" fontId="23" fillId="12" borderId="49" xfId="0" applyFont="1" applyFill="1" applyBorder="1" applyAlignment="1">
      <alignment wrapText="1"/>
    </xf>
    <xf numFmtId="0" fontId="22" fillId="0" borderId="46" xfId="0" applyFont="1" applyBorder="1" applyAlignment="1">
      <alignment wrapText="1"/>
    </xf>
    <xf numFmtId="0" fontId="23" fillId="12" borderId="46" xfId="0" applyFont="1" applyFill="1" applyBorder="1" applyAlignment="1">
      <alignment wrapText="1"/>
    </xf>
    <xf numFmtId="0" fontId="0" fillId="0" borderId="46" xfId="0" applyBorder="1" applyAlignment="1">
      <alignment horizontal="left"/>
    </xf>
    <xf numFmtId="0" fontId="22" fillId="0" borderId="46" xfId="0" applyFont="1" applyBorder="1" applyAlignment="1">
      <alignment horizontal="left" wrapText="1"/>
    </xf>
    <xf numFmtId="0" fontId="0" fillId="0" borderId="51" xfId="0" applyBorder="1" applyAlignment="1">
      <alignment horizontal="left"/>
    </xf>
    <xf numFmtId="0" fontId="0" fillId="0" borderId="52" xfId="0" applyBorder="1"/>
    <xf numFmtId="0" fontId="0" fillId="0" borderId="52" xfId="0" applyBorder="1" applyAlignment="1">
      <alignment horizontal="left"/>
    </xf>
    <xf numFmtId="0" fontId="0" fillId="0" borderId="53" xfId="0" applyBorder="1"/>
    <xf numFmtId="0" fontId="0" fillId="0" borderId="33" xfId="0" applyBorder="1" applyAlignment="1">
      <alignment horizontal="left"/>
    </xf>
    <xf numFmtId="0" fontId="0" fillId="0" borderId="35" xfId="0" applyBorder="1" applyAlignment="1">
      <alignment horizontal="left"/>
    </xf>
    <xf numFmtId="0" fontId="25" fillId="0" borderId="43" xfId="0" applyFont="1" applyBorder="1" applyAlignment="1">
      <alignment wrapText="1"/>
    </xf>
    <xf numFmtId="0" fontId="25" fillId="0" borderId="44" xfId="0" applyFont="1" applyBorder="1" applyAlignment="1">
      <alignment wrapText="1"/>
    </xf>
    <xf numFmtId="0" fontId="25" fillId="0" borderId="29" xfId="0" applyFont="1" applyBorder="1" applyAlignment="1">
      <alignment wrapText="1"/>
    </xf>
    <xf numFmtId="0" fontId="25" fillId="0" borderId="56" xfId="0" applyFont="1" applyBorder="1" applyAlignment="1">
      <alignment wrapText="1"/>
    </xf>
    <xf numFmtId="0" fontId="25" fillId="0" borderId="47" xfId="0" applyFont="1" applyBorder="1" applyAlignment="1">
      <alignment wrapText="1"/>
    </xf>
    <xf numFmtId="0" fontId="25" fillId="0" borderId="48" xfId="0" applyFont="1" applyBorder="1" applyAlignment="1">
      <alignment wrapText="1"/>
    </xf>
    <xf numFmtId="0" fontId="0" fillId="0" borderId="51" xfId="0" applyBorder="1"/>
    <xf numFmtId="0" fontId="0" fillId="0" borderId="52" xfId="0" applyBorder="1" applyAlignment="1">
      <alignment wrapText="1"/>
    </xf>
    <xf numFmtId="0" fontId="0" fillId="0" borderId="36" xfId="0" applyBorder="1" applyAlignment="1">
      <alignment wrapText="1"/>
    </xf>
    <xf numFmtId="0" fontId="25" fillId="0" borderId="42" xfId="0" applyFont="1" applyBorder="1" applyAlignment="1">
      <alignment wrapText="1"/>
    </xf>
    <xf numFmtId="0" fontId="0" fillId="0" borderId="46" xfId="0" applyBorder="1"/>
    <xf numFmtId="0" fontId="23" fillId="12" borderId="49" xfId="0" applyFont="1" applyFill="1" applyBorder="1" applyAlignment="1">
      <alignment vertical="center" wrapText="1"/>
    </xf>
    <xf numFmtId="0" fontId="0" fillId="0" borderId="49" xfId="0" applyBorder="1" applyAlignment="1">
      <alignment horizontal="left"/>
    </xf>
    <xf numFmtId="0" fontId="25" fillId="0" borderId="41" xfId="0" applyFont="1" applyBorder="1" applyAlignment="1">
      <alignment wrapText="1"/>
    </xf>
    <xf numFmtId="0" fontId="25" fillId="0" borderId="57" xfId="0" applyFont="1" applyBorder="1" applyAlignment="1">
      <alignment wrapText="1"/>
    </xf>
    <xf numFmtId="0" fontId="0" fillId="0" borderId="46" xfId="0" applyBorder="1" applyAlignment="1">
      <alignment wrapText="1"/>
    </xf>
    <xf numFmtId="0" fontId="0" fillId="0" borderId="60" xfId="0" applyBorder="1"/>
    <xf numFmtId="0" fontId="0" fillId="0" borderId="62" xfId="0" applyBorder="1"/>
    <xf numFmtId="0" fontId="0" fillId="0" borderId="65" xfId="0" applyBorder="1"/>
    <xf numFmtId="0" fontId="0" fillId="0" borderId="0" xfId="0" applyAlignment="1">
      <alignment horizontal="left" wrapText="1"/>
    </xf>
    <xf numFmtId="0" fontId="25" fillId="0" borderId="72" xfId="0" applyFont="1" applyBorder="1" applyAlignment="1">
      <alignment wrapText="1"/>
    </xf>
    <xf numFmtId="0" fontId="25" fillId="0" borderId="73" xfId="0" applyFont="1" applyBorder="1" applyAlignment="1">
      <alignment wrapText="1"/>
    </xf>
    <xf numFmtId="0" fontId="25" fillId="0" borderId="74" xfId="0" applyFont="1" applyBorder="1" applyAlignment="1">
      <alignment wrapText="1"/>
    </xf>
    <xf numFmtId="0" fontId="0" fillId="0" borderId="75" xfId="0" applyBorder="1"/>
    <xf numFmtId="0" fontId="23" fillId="12" borderId="76" xfId="0" applyFont="1" applyFill="1" applyBorder="1" applyAlignment="1">
      <alignment horizontal="center" vertical="center" wrapText="1"/>
    </xf>
    <xf numFmtId="0" fontId="23" fillId="12" borderId="77" xfId="0" applyFont="1" applyFill="1" applyBorder="1" applyAlignment="1">
      <alignment horizontal="center" vertical="center" wrapText="1"/>
    </xf>
    <xf numFmtId="0" fontId="23" fillId="12" borderId="78" xfId="0" applyFont="1" applyFill="1" applyBorder="1" applyAlignment="1">
      <alignment horizontal="center" vertical="center" wrapText="1"/>
    </xf>
    <xf numFmtId="0" fontId="23" fillId="12" borderId="83" xfId="0" applyFont="1" applyFill="1" applyBorder="1" applyAlignment="1">
      <alignment horizontal="center" wrapText="1"/>
    </xf>
    <xf numFmtId="0" fontId="23" fillId="12" borderId="52" xfId="0" applyFont="1" applyFill="1" applyBorder="1" applyAlignment="1">
      <alignment horizontal="center" wrapText="1"/>
    </xf>
    <xf numFmtId="0" fontId="23" fillId="12" borderId="84" xfId="0" applyFont="1" applyFill="1" applyBorder="1" applyAlignment="1">
      <alignment horizontal="center" wrapText="1"/>
    </xf>
    <xf numFmtId="0" fontId="11" fillId="0" borderId="85" xfId="0" applyFont="1" applyBorder="1" applyAlignment="1">
      <alignment horizontal="left" vertical="center"/>
    </xf>
    <xf numFmtId="0" fontId="11" fillId="0" borderId="86" xfId="0" applyFont="1" applyBorder="1" applyAlignment="1">
      <alignment horizontal="center" vertical="center" wrapText="1"/>
    </xf>
    <xf numFmtId="0" fontId="9" fillId="0" borderId="0" xfId="0" applyFont="1" applyFill="1" applyBorder="1"/>
    <xf numFmtId="0" fontId="8" fillId="0" borderId="0" xfId="1" applyFont="1" applyBorder="1" applyAlignment="1">
      <alignment horizontal="left"/>
    </xf>
    <xf numFmtId="0" fontId="3" fillId="0" borderId="0" xfId="1" applyFont="1" applyBorder="1" applyAlignment="1">
      <alignment horizontal="left"/>
    </xf>
    <xf numFmtId="0" fontId="0" fillId="0" borderId="0" xfId="0" applyBorder="1"/>
    <xf numFmtId="0" fontId="0" fillId="0" borderId="0" xfId="0" applyFill="1"/>
    <xf numFmtId="0" fontId="8" fillId="0" borderId="0" xfId="1" applyFont="1" applyFill="1" applyBorder="1" applyAlignment="1">
      <alignment horizontal="left"/>
    </xf>
    <xf numFmtId="0" fontId="3" fillId="0" borderId="0" xfId="1" applyFont="1" applyFill="1" applyBorder="1" applyAlignment="1">
      <alignment horizontal="left"/>
    </xf>
    <xf numFmtId="0" fontId="3" fillId="0" borderId="0" xfId="1" applyFont="1" applyFill="1" applyBorder="1" applyAlignment="1">
      <alignment horizontal="center"/>
    </xf>
    <xf numFmtId="164" fontId="3" fillId="0" borderId="0" xfId="1" applyNumberFormat="1" applyFont="1" applyFill="1" applyBorder="1" applyAlignment="1">
      <alignment horizontal="center"/>
    </xf>
    <xf numFmtId="0" fontId="3" fillId="0" borderId="0" xfId="1" applyFont="1" applyFill="1" applyBorder="1" applyAlignment="1">
      <alignment horizontal="center" wrapText="1"/>
    </xf>
    <xf numFmtId="0" fontId="11" fillId="0" borderId="0" xfId="0" applyFont="1" applyFill="1" applyBorder="1" applyAlignment="1">
      <alignment horizontal="center"/>
    </xf>
    <xf numFmtId="0" fontId="0" fillId="0" borderId="0" xfId="0" quotePrefix="1" applyFill="1" applyBorder="1" applyAlignment="1">
      <alignment horizontal="center" vertical="center"/>
    </xf>
    <xf numFmtId="0" fontId="0" fillId="0" borderId="0" xfId="0" applyFill="1" applyBorder="1"/>
    <xf numFmtId="0" fontId="0" fillId="0" borderId="0" xfId="0" applyFill="1" applyAlignment="1">
      <alignment wrapText="1"/>
    </xf>
    <xf numFmtId="0" fontId="0" fillId="0" borderId="0" xfId="0" applyFill="1" applyAlignment="1">
      <alignment vertical="center" wrapText="1"/>
    </xf>
    <xf numFmtId="0" fontId="34" fillId="0" borderId="0" xfId="0" applyFont="1" applyFill="1" applyBorder="1"/>
    <xf numFmtId="0" fontId="7"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34" fillId="0" borderId="0" xfId="0" applyFont="1" applyFill="1" applyBorder="1" applyAlignment="1">
      <alignment wrapText="1"/>
    </xf>
    <xf numFmtId="0" fontId="34" fillId="0" borderId="0" xfId="0" applyFont="1" applyFill="1" applyBorder="1" applyAlignment="1">
      <alignment vertical="center" wrapText="1"/>
    </xf>
    <xf numFmtId="0" fontId="0" fillId="0" borderId="0" xfId="0" applyFill="1" applyBorder="1" applyAlignment="1">
      <alignment wrapText="1"/>
    </xf>
    <xf numFmtId="0" fontId="0" fillId="0" borderId="0" xfId="0" applyFill="1" applyBorder="1" applyAlignment="1">
      <alignment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11" fillId="0" borderId="11" xfId="0" applyFont="1" applyBorder="1" applyAlignment="1">
      <alignment horizontal="left" vertical="center" wrapText="1"/>
    </xf>
    <xf numFmtId="0" fontId="11" fillId="0" borderId="90" xfId="0" applyFont="1" applyBorder="1" applyAlignment="1">
      <alignment horizontal="center" vertical="center"/>
    </xf>
    <xf numFmtId="0" fontId="11" fillId="0" borderId="71" xfId="0" applyFont="1" applyBorder="1" applyAlignment="1">
      <alignment horizontal="left" vertical="center"/>
    </xf>
    <xf numFmtId="0" fontId="11" fillId="0" borderId="67" xfId="0" applyFont="1" applyBorder="1" applyAlignment="1">
      <alignment horizontal="left" vertical="center" wrapText="1"/>
    </xf>
    <xf numFmtId="0" fontId="11" fillId="0" borderId="67" xfId="0" applyFont="1" applyBorder="1" applyAlignment="1">
      <alignment horizontal="center" vertical="center"/>
    </xf>
    <xf numFmtId="0" fontId="11" fillId="0" borderId="91" xfId="0" applyFont="1" applyBorder="1" applyAlignment="1">
      <alignment horizontal="center" vertical="center"/>
    </xf>
    <xf numFmtId="0" fontId="11" fillId="0" borderId="92" xfId="0" applyFont="1" applyFill="1" applyBorder="1" applyAlignment="1">
      <alignment horizontal="center" vertical="center"/>
    </xf>
    <xf numFmtId="0" fontId="11" fillId="0" borderId="9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93" xfId="0" applyFont="1" applyBorder="1" applyAlignment="1">
      <alignment horizontal="left" vertical="center"/>
    </xf>
    <xf numFmtId="0" fontId="11" fillId="0" borderId="93" xfId="0" applyFont="1" applyBorder="1" applyAlignment="1">
      <alignment horizontal="center" vertical="center"/>
    </xf>
    <xf numFmtId="0" fontId="11" fillId="0" borderId="94" xfId="0" applyFont="1" applyBorder="1" applyAlignment="1">
      <alignment horizontal="left" vertical="center"/>
    </xf>
    <xf numFmtId="0" fontId="11" fillId="0" borderId="28" xfId="0" applyFont="1" applyBorder="1" applyAlignment="1">
      <alignment horizontal="center" vertical="center"/>
    </xf>
    <xf numFmtId="0" fontId="11" fillId="0" borderId="4" xfId="0" applyFont="1" applyFill="1" applyBorder="1" applyAlignment="1">
      <alignment horizontal="left" vertical="center"/>
    </xf>
    <xf numFmtId="0" fontId="11" fillId="0" borderId="93" xfId="0" applyFont="1" applyFill="1" applyBorder="1" applyAlignment="1">
      <alignment horizontal="left" vertical="center"/>
    </xf>
    <xf numFmtId="0" fontId="11" fillId="0" borderId="95" xfId="0" applyFont="1" applyBorder="1" applyAlignment="1">
      <alignment horizontal="center" vertical="center"/>
    </xf>
    <xf numFmtId="0" fontId="11" fillId="0" borderId="87" xfId="0" applyFont="1" applyBorder="1" applyAlignment="1">
      <alignment horizontal="center" vertical="center" wrapText="1"/>
    </xf>
    <xf numFmtId="0" fontId="11" fillId="0" borderId="31" xfId="0" applyFont="1" applyBorder="1" applyAlignment="1">
      <alignment horizontal="center" vertical="center"/>
    </xf>
    <xf numFmtId="0" fontId="11" fillId="0" borderId="89" xfId="0" applyFont="1" applyBorder="1" applyAlignment="1">
      <alignment horizontal="left" vertical="center" wrapText="1"/>
    </xf>
    <xf numFmtId="0" fontId="11" fillId="0" borderId="93" xfId="0" applyFont="1" applyBorder="1" applyAlignment="1">
      <alignment horizontal="left" vertical="center" wrapText="1"/>
    </xf>
    <xf numFmtId="0" fontId="34" fillId="0" borderId="46" xfId="0" applyFont="1" applyBorder="1" applyAlignment="1">
      <alignment horizontal="left"/>
    </xf>
    <xf numFmtId="0" fontId="35" fillId="0" borderId="96" xfId="0" applyFont="1" applyBorder="1" applyAlignment="1">
      <alignment horizontal="left" vertical="top" wrapText="1"/>
    </xf>
    <xf numFmtId="0" fontId="35" fillId="0" borderId="100" xfId="0" applyFont="1" applyBorder="1" applyAlignment="1">
      <alignment horizontal="left" vertical="top" wrapText="1"/>
    </xf>
    <xf numFmtId="0" fontId="25" fillId="0" borderId="104" xfId="0" applyFont="1" applyBorder="1" applyAlignment="1">
      <alignment wrapText="1"/>
    </xf>
    <xf numFmtId="0" fontId="36" fillId="0" borderId="103" xfId="0" applyFont="1" applyBorder="1" applyAlignment="1">
      <alignment wrapText="1"/>
    </xf>
    <xf numFmtId="0" fontId="0" fillId="0" borderId="106" xfId="0" applyBorder="1"/>
    <xf numFmtId="0" fontId="34" fillId="0" borderId="105" xfId="0" applyFont="1" applyBorder="1" applyAlignment="1">
      <alignment horizontal="left"/>
    </xf>
    <xf numFmtId="0" fontId="36" fillId="0" borderId="0" xfId="0" applyFont="1" applyBorder="1" applyAlignment="1">
      <alignment wrapText="1"/>
    </xf>
    <xf numFmtId="0" fontId="11" fillId="0" borderId="47" xfId="0" applyFont="1" applyFill="1" applyBorder="1" applyAlignment="1">
      <alignment horizontal="center" vertical="center"/>
    </xf>
    <xf numFmtId="0" fontId="3" fillId="0" borderId="3" xfId="1" applyFont="1" applyBorder="1" applyAlignment="1" applyProtection="1">
      <alignment horizontal="left"/>
      <protection locked="0"/>
    </xf>
    <xf numFmtId="0" fontId="3" fillId="0" borderId="4" xfId="1" applyFont="1" applyBorder="1" applyAlignment="1" applyProtection="1">
      <alignment horizontal="center"/>
      <protection locked="0"/>
    </xf>
    <xf numFmtId="164" fontId="3" fillId="0" borderId="4" xfId="1" applyNumberFormat="1" applyFont="1" applyBorder="1" applyAlignment="1" applyProtection="1">
      <alignment horizontal="center"/>
      <protection locked="0"/>
    </xf>
    <xf numFmtId="0" fontId="3" fillId="0" borderId="4" xfId="1" applyFont="1" applyBorder="1" applyAlignment="1" applyProtection="1">
      <alignment horizontal="center" wrapText="1"/>
      <protection locked="0"/>
    </xf>
    <xf numFmtId="0" fontId="11" fillId="0" borderId="4" xfId="0" applyFont="1" applyBorder="1" applyAlignment="1" applyProtection="1">
      <alignment horizontal="center"/>
      <protection locked="0"/>
    </xf>
    <xf numFmtId="14" fontId="2" fillId="2" borderId="4" xfId="1" applyNumberFormat="1" applyFont="1" applyFill="1" applyBorder="1" applyAlignment="1" applyProtection="1">
      <alignment horizontal="center" vertical="center"/>
      <protection locked="0"/>
    </xf>
    <xf numFmtId="0" fontId="3" fillId="0" borderId="4" xfId="1" applyFont="1" applyBorder="1" applyAlignment="1" applyProtection="1">
      <alignment horizontal="left"/>
      <protection locked="0"/>
    </xf>
    <xf numFmtId="0" fontId="0" fillId="0" borderId="4" xfId="0" applyBorder="1" applyProtection="1">
      <protection locked="0"/>
    </xf>
    <xf numFmtId="0" fontId="0" fillId="0" borderId="4" xfId="0" quotePrefix="1" applyBorder="1" applyAlignment="1" applyProtection="1">
      <alignment horizontal="center" vertical="center"/>
      <protection locked="0"/>
    </xf>
    <xf numFmtId="0" fontId="0" fillId="0" borderId="29" xfId="0" applyBorder="1" applyAlignment="1" applyProtection="1">
      <alignment horizontal="center"/>
      <protection locked="0"/>
    </xf>
    <xf numFmtId="0" fontId="11" fillId="0" borderId="4" xfId="0" applyFont="1" applyBorder="1" applyAlignment="1" applyProtection="1">
      <alignment horizontal="center" vertical="center"/>
      <protection locked="0"/>
    </xf>
    <xf numFmtId="0" fontId="3" fillId="0" borderId="4" xfId="1" applyFont="1" applyBorder="1" applyAlignment="1" applyProtection="1">
      <alignment horizontal="left" wrapText="1"/>
      <protection locked="0"/>
    </xf>
    <xf numFmtId="0" fontId="3" fillId="7" borderId="4" xfId="1" applyFont="1" applyFill="1" applyBorder="1" applyAlignment="1" applyProtection="1">
      <alignment horizontal="center"/>
      <protection locked="0"/>
    </xf>
    <xf numFmtId="0" fontId="9" fillId="0" borderId="0" xfId="0" applyFont="1" applyProtection="1">
      <protection locked="0"/>
    </xf>
    <xf numFmtId="0" fontId="11" fillId="0" borderId="4" xfId="0" quotePrefix="1" applyFont="1" applyBorder="1" applyAlignment="1" applyProtection="1">
      <alignment horizontal="center" vertical="center"/>
      <protection locked="0"/>
    </xf>
    <xf numFmtId="164" fontId="3" fillId="0" borderId="4" xfId="1" applyNumberFormat="1" applyFont="1" applyBorder="1" applyAlignment="1" applyProtection="1">
      <alignment horizontal="center" wrapText="1"/>
      <protection locked="0"/>
    </xf>
    <xf numFmtId="164" fontId="3" fillId="0" borderId="29" xfId="1" applyNumberFormat="1" applyFont="1" applyBorder="1" applyAlignment="1" applyProtection="1">
      <alignment horizontal="center" vertical="center" wrapText="1"/>
      <protection locked="0"/>
    </xf>
    <xf numFmtId="0" fontId="3" fillId="0" borderId="2" xfId="1" applyFont="1" applyBorder="1" applyAlignment="1" applyProtection="1">
      <alignment horizontal="left"/>
      <protection locked="0"/>
    </xf>
    <xf numFmtId="0" fontId="8" fillId="0" borderId="3" xfId="1" applyFont="1" applyBorder="1" applyAlignment="1" applyProtection="1">
      <alignment horizontal="left"/>
      <protection locked="0"/>
    </xf>
    <xf numFmtId="0" fontId="8" fillId="0" borderId="4" xfId="1" applyFont="1" applyBorder="1" applyAlignment="1" applyProtection="1">
      <alignment horizontal="left"/>
      <protection locked="0"/>
    </xf>
    <xf numFmtId="0" fontId="9" fillId="9" borderId="0" xfId="0" applyFont="1" applyFill="1" applyProtection="1">
      <protection locked="0"/>
    </xf>
    <xf numFmtId="0" fontId="3" fillId="9" borderId="3" xfId="1" applyFont="1" applyFill="1" applyBorder="1" applyAlignment="1" applyProtection="1">
      <alignment horizontal="left"/>
      <protection locked="0"/>
    </xf>
    <xf numFmtId="0" fontId="11" fillId="9" borderId="4" xfId="0" quotePrefix="1" applyFont="1" applyFill="1" applyBorder="1" applyAlignment="1" applyProtection="1">
      <alignment horizontal="center" vertical="center"/>
      <protection locked="0"/>
    </xf>
    <xf numFmtId="0" fontId="11" fillId="9" borderId="29" xfId="0" quotePrefix="1" applyFont="1" applyFill="1" applyBorder="1" applyAlignment="1" applyProtection="1">
      <alignment horizontal="center" vertical="center"/>
      <protection locked="0"/>
    </xf>
    <xf numFmtId="0" fontId="3" fillId="9" borderId="4" xfId="1" applyFont="1" applyFill="1" applyBorder="1" applyAlignment="1" applyProtection="1">
      <alignment horizontal="left"/>
      <protection locked="0"/>
    </xf>
    <xf numFmtId="0" fontId="11" fillId="0" borderId="4" xfId="0" quotePrefix="1" applyFont="1" applyBorder="1" applyAlignment="1" applyProtection="1">
      <alignment horizontal="center" vertical="center" wrapText="1"/>
      <protection locked="0"/>
    </xf>
    <xf numFmtId="0" fontId="9" fillId="0" borderId="4" xfId="0" applyFont="1" applyBorder="1" applyProtection="1">
      <protection locked="0"/>
    </xf>
    <xf numFmtId="0" fontId="6" fillId="0" borderId="4" xfId="1" applyFont="1" applyBorder="1" applyAlignment="1" applyProtection="1">
      <alignment horizontal="left" vertical="center" wrapText="1"/>
      <protection locked="0"/>
    </xf>
    <xf numFmtId="0" fontId="3" fillId="0" borderId="4" xfId="1" quotePrefix="1" applyFont="1" applyBorder="1" applyAlignment="1" applyProtection="1">
      <alignment horizontal="center"/>
      <protection locked="0"/>
    </xf>
    <xf numFmtId="0" fontId="7" fillId="0" borderId="4" xfId="1" applyFont="1" applyBorder="1" applyAlignment="1" applyProtection="1">
      <alignment horizontal="left" vertical="center"/>
      <protection locked="0"/>
    </xf>
    <xf numFmtId="0" fontId="5" fillId="0" borderId="4" xfId="1" applyFont="1" applyBorder="1" applyAlignment="1" applyProtection="1">
      <alignment vertical="center"/>
      <protection locked="0"/>
    </xf>
    <xf numFmtId="0" fontId="3" fillId="0" borderId="4" xfId="1" applyFont="1" applyBorder="1" applyAlignment="1" applyProtection="1">
      <alignment horizontal="left" vertical="center" wrapText="1"/>
      <protection locked="0"/>
    </xf>
    <xf numFmtId="0" fontId="7" fillId="0" borderId="4" xfId="1" applyFont="1" applyBorder="1" applyAlignment="1" applyProtection="1">
      <alignment horizontal="center" vertical="center" wrapText="1"/>
      <protection locked="0"/>
    </xf>
    <xf numFmtId="0" fontId="3" fillId="0" borderId="4" xfId="1" applyFont="1" applyBorder="1" applyAlignment="1" applyProtection="1">
      <alignment horizontal="center" vertical="center" wrapText="1"/>
      <protection locked="0"/>
    </xf>
    <xf numFmtId="14" fontId="7" fillId="0" borderId="4" xfId="1" applyNumberFormat="1" applyFont="1" applyBorder="1" applyAlignment="1" applyProtection="1">
      <alignment horizontal="center" vertical="center" wrapText="1"/>
      <protection locked="0"/>
    </xf>
    <xf numFmtId="14" fontId="2" fillId="0" borderId="4" xfId="1" applyNumberFormat="1" applyFont="1" applyBorder="1" applyAlignment="1" applyProtection="1">
      <alignment horizontal="center" vertical="center" wrapText="1"/>
      <protection locked="0"/>
    </xf>
    <xf numFmtId="0" fontId="2" fillId="0" borderId="4" xfId="1" applyFont="1" applyBorder="1" applyAlignment="1" applyProtection="1">
      <alignment horizontal="center" vertical="center" wrapText="1"/>
      <protection locked="0"/>
    </xf>
    <xf numFmtId="164" fontId="3" fillId="0" borderId="4" xfId="1" applyNumberFormat="1" applyFont="1" applyBorder="1" applyAlignment="1" applyProtection="1">
      <alignment horizontal="center" vertical="center" wrapText="1"/>
      <protection locked="0"/>
    </xf>
    <xf numFmtId="0" fontId="20" fillId="0" borderId="4" xfId="1" applyFont="1" applyBorder="1" applyAlignment="1" applyProtection="1">
      <alignment horizontal="left" vertical="center" wrapText="1"/>
      <protection locked="0"/>
    </xf>
    <xf numFmtId="16" fontId="3" fillId="0" borderId="4" xfId="1" quotePrefix="1" applyNumberFormat="1" applyFont="1" applyBorder="1" applyAlignment="1" applyProtection="1">
      <alignment horizontal="center" vertical="center" wrapText="1"/>
      <protection locked="0"/>
    </xf>
    <xf numFmtId="0" fontId="3" fillId="0" borderId="4" xfId="1" applyFont="1" applyBorder="1" applyAlignment="1" applyProtection="1">
      <alignment vertical="center" wrapText="1"/>
      <protection locked="0"/>
    </xf>
    <xf numFmtId="14" fontId="3" fillId="0" borderId="4" xfId="1" applyNumberFormat="1" applyFont="1" applyBorder="1" applyAlignment="1" applyProtection="1">
      <alignment horizontal="center" vertical="center" wrapText="1"/>
      <protection locked="0"/>
    </xf>
    <xf numFmtId="0" fontId="7" fillId="0" borderId="4" xfId="1" applyFont="1" applyBorder="1" applyAlignment="1" applyProtection="1">
      <alignment horizontal="left" vertical="center" wrapText="1"/>
      <protection locked="0"/>
    </xf>
    <xf numFmtId="0" fontId="3" fillId="0" borderId="4" xfId="1" quotePrefix="1" applyFont="1" applyBorder="1" applyAlignment="1" applyProtection="1">
      <alignment horizontal="center" vertical="center" wrapText="1"/>
      <protection locked="0"/>
    </xf>
    <xf numFmtId="0" fontId="6" fillId="0" borderId="4" xfId="1" applyFont="1" applyBorder="1" applyAlignment="1" applyProtection="1">
      <alignment horizontal="center" vertical="center" wrapText="1"/>
      <protection locked="0"/>
    </xf>
    <xf numFmtId="0" fontId="5" fillId="0" borderId="4" xfId="1" applyFont="1" applyBorder="1" applyAlignment="1" applyProtection="1">
      <alignment vertical="center" wrapText="1"/>
      <protection locked="0"/>
    </xf>
    <xf numFmtId="0" fontId="3" fillId="7" borderId="4" xfId="1" applyFont="1" applyFill="1" applyBorder="1" applyAlignment="1" applyProtection="1">
      <alignment horizontal="center" vertical="center" wrapText="1"/>
      <protection locked="0"/>
    </xf>
    <xf numFmtId="164" fontId="3" fillId="7" borderId="4" xfId="1" applyNumberFormat="1" applyFont="1" applyFill="1" applyBorder="1" applyAlignment="1" applyProtection="1">
      <alignment horizontal="center" vertical="center" wrapText="1"/>
      <protection locked="0"/>
    </xf>
    <xf numFmtId="14" fontId="3" fillId="7" borderId="4" xfId="1" applyNumberFormat="1" applyFont="1" applyFill="1" applyBorder="1" applyAlignment="1" applyProtection="1">
      <alignment horizontal="center" vertical="center" wrapText="1"/>
      <protection locked="0"/>
    </xf>
    <xf numFmtId="0" fontId="7" fillId="9" borderId="4" xfId="1" applyFont="1" applyFill="1" applyBorder="1" applyAlignment="1" applyProtection="1">
      <alignment horizontal="left" vertical="center"/>
      <protection locked="0"/>
    </xf>
    <xf numFmtId="0" fontId="5" fillId="9" borderId="4" xfId="1" applyFont="1" applyFill="1" applyBorder="1" applyAlignment="1" applyProtection="1">
      <alignment vertical="center"/>
      <protection locked="0"/>
    </xf>
    <xf numFmtId="0" fontId="3" fillId="9" borderId="4" xfId="1" applyFont="1" applyFill="1" applyBorder="1" applyAlignment="1" applyProtection="1">
      <alignment horizontal="left" vertical="center" wrapText="1"/>
      <protection locked="0"/>
    </xf>
    <xf numFmtId="0" fontId="3" fillId="9" borderId="4" xfId="1" applyFont="1" applyFill="1" applyBorder="1" applyAlignment="1" applyProtection="1">
      <alignment horizontal="center" vertical="center" wrapText="1"/>
      <protection locked="0"/>
    </xf>
    <xf numFmtId="14" fontId="3" fillId="9" borderId="4" xfId="1" applyNumberFormat="1" applyFont="1" applyFill="1" applyBorder="1" applyAlignment="1" applyProtection="1">
      <alignment horizontal="center" vertical="center" wrapText="1"/>
      <protection locked="0"/>
    </xf>
    <xf numFmtId="0" fontId="3" fillId="9" borderId="29" xfId="1" applyFont="1" applyFill="1" applyBorder="1" applyAlignment="1" applyProtection="1">
      <alignment horizontal="center" vertical="center" wrapText="1"/>
      <protection locked="0"/>
    </xf>
    <xf numFmtId="16" fontId="3" fillId="9" borderId="4" xfId="1" quotePrefix="1" applyNumberFormat="1" applyFont="1" applyFill="1" applyBorder="1" applyAlignment="1" applyProtection="1">
      <alignment horizontal="center" vertical="center" wrapText="1"/>
      <protection locked="0"/>
    </xf>
    <xf numFmtId="164" fontId="3" fillId="9" borderId="4" xfId="1" applyNumberFormat="1" applyFont="1" applyFill="1" applyBorder="1" applyAlignment="1" applyProtection="1">
      <alignment horizontal="center" vertical="center" wrapText="1"/>
      <protection locked="0"/>
    </xf>
    <xf numFmtId="16" fontId="3" fillId="7" borderId="4" xfId="1" quotePrefix="1" applyNumberFormat="1" applyFont="1" applyFill="1" applyBorder="1" applyAlignment="1" applyProtection="1">
      <alignment horizontal="center" vertical="center" wrapText="1"/>
      <protection locked="0"/>
    </xf>
    <xf numFmtId="0" fontId="5" fillId="0" borderId="4" xfId="1" applyFont="1" applyBorder="1" applyAlignment="1" applyProtection="1">
      <alignment horizontal="left" vertical="center"/>
      <protection locked="0"/>
    </xf>
    <xf numFmtId="0" fontId="5" fillId="9" borderId="4" xfId="1" applyFont="1" applyFill="1" applyBorder="1" applyAlignment="1" applyProtection="1">
      <alignment horizontal="left" vertical="center"/>
      <protection locked="0"/>
    </xf>
    <xf numFmtId="164" fontId="3" fillId="9" borderId="29" xfId="1" applyNumberFormat="1" applyFont="1" applyFill="1" applyBorder="1" applyAlignment="1" applyProtection="1">
      <alignment horizontal="center" vertical="center" wrapText="1"/>
      <protection locked="0"/>
    </xf>
    <xf numFmtId="0" fontId="3" fillId="0" borderId="1" xfId="1" applyFont="1" applyBorder="1" applyAlignment="1" applyProtection="1">
      <alignment horizontal="left" vertical="center"/>
      <protection locked="0"/>
    </xf>
    <xf numFmtId="0" fontId="6" fillId="0" borderId="3" xfId="1" applyFont="1" applyBorder="1" applyAlignment="1" applyProtection="1">
      <alignment horizontal="left" vertical="center"/>
      <protection locked="0"/>
    </xf>
    <xf numFmtId="0" fontId="3" fillId="0" borderId="3" xfId="1" applyFont="1" applyBorder="1" applyAlignment="1" applyProtection="1">
      <alignment horizontal="center" vertical="center"/>
      <protection locked="0"/>
    </xf>
    <xf numFmtId="164" fontId="3" fillId="0" borderId="3" xfId="1" applyNumberFormat="1" applyFont="1" applyBorder="1" applyAlignment="1" applyProtection="1">
      <alignment horizontal="center" vertical="center"/>
      <protection locked="0"/>
    </xf>
    <xf numFmtId="14" fontId="3" fillId="0" borderId="3" xfId="1" applyNumberFormat="1" applyFont="1" applyBorder="1" applyAlignment="1" applyProtection="1">
      <alignment horizontal="center" vertical="center"/>
      <protection locked="0"/>
    </xf>
    <xf numFmtId="0" fontId="3" fillId="0" borderId="4" xfId="1" applyFont="1" applyBorder="1" applyAlignment="1" applyProtection="1">
      <alignment horizontal="left" vertical="center"/>
      <protection locked="0"/>
    </xf>
    <xf numFmtId="0" fontId="6" fillId="0" borderId="4" xfId="1" applyFont="1" applyBorder="1" applyAlignment="1" applyProtection="1">
      <alignment horizontal="left" vertical="center"/>
      <protection locked="0"/>
    </xf>
    <xf numFmtId="0" fontId="0" fillId="0" borderId="4" xfId="0" applyBorder="1" applyAlignment="1" applyProtection="1">
      <alignment vertical="center"/>
      <protection locked="0"/>
    </xf>
    <xf numFmtId="0" fontId="0" fillId="0" borderId="4" xfId="0" applyBorder="1" applyAlignment="1" applyProtection="1">
      <alignment horizontal="center" vertical="center"/>
      <protection locked="0"/>
    </xf>
    <xf numFmtId="0" fontId="6" fillId="11" borderId="4" xfId="1" applyFont="1" applyFill="1" applyBorder="1" applyAlignment="1" applyProtection="1">
      <alignment horizontal="center" vertical="center" wrapText="1"/>
      <protection locked="0"/>
    </xf>
    <xf numFmtId="14" fontId="3" fillId="0" borderId="4" xfId="1" applyNumberFormat="1" applyFont="1" applyBorder="1" applyAlignment="1" applyProtection="1">
      <alignment horizontal="center" vertical="center"/>
      <protection locked="0"/>
    </xf>
    <xf numFmtId="164" fontId="3" fillId="11" borderId="29" xfId="1" applyNumberFormat="1" applyFont="1" applyFill="1" applyBorder="1" applyAlignment="1" applyProtection="1">
      <alignment horizontal="center" vertical="center" wrapText="1"/>
      <protection locked="0"/>
    </xf>
    <xf numFmtId="0" fontId="0" fillId="0" borderId="4" xfId="0" applyBorder="1" applyAlignment="1" applyProtection="1">
      <alignment vertical="center" wrapText="1"/>
      <protection locked="0"/>
    </xf>
    <xf numFmtId="0" fontId="11" fillId="0" borderId="4" xfId="0" applyFont="1" applyBorder="1" applyAlignment="1" applyProtection="1">
      <alignment horizontal="center" vertical="center" wrapText="1"/>
      <protection locked="0"/>
    </xf>
    <xf numFmtId="0" fontId="7" fillId="9" borderId="4" xfId="1" applyFont="1" applyFill="1" applyBorder="1" applyAlignment="1" applyProtection="1">
      <alignment horizontal="left" vertical="center" wrapText="1"/>
      <protection locked="0"/>
    </xf>
    <xf numFmtId="0" fontId="7" fillId="9" borderId="4" xfId="1" applyFont="1" applyFill="1" applyBorder="1" applyAlignment="1" applyProtection="1">
      <alignment horizontal="center" vertical="center" wrapText="1"/>
      <protection locked="0"/>
    </xf>
    <xf numFmtId="164" fontId="7" fillId="9" borderId="29" xfId="1" applyNumberFormat="1" applyFont="1" applyFill="1" applyBorder="1" applyAlignment="1" applyProtection="1">
      <alignment horizontal="center" vertical="center" wrapText="1"/>
      <protection locked="0"/>
    </xf>
    <xf numFmtId="0" fontId="11" fillId="11" borderId="4" xfId="0" applyFont="1" applyFill="1" applyBorder="1" applyAlignment="1" applyProtection="1">
      <alignment horizontal="center" vertical="center"/>
      <protection locked="0"/>
    </xf>
    <xf numFmtId="0" fontId="3" fillId="0" borderId="4" xfId="1" quotePrefix="1" applyFont="1" applyBorder="1" applyAlignment="1" applyProtection="1">
      <alignment horizontal="center" vertical="center"/>
      <protection locked="0"/>
    </xf>
    <xf numFmtId="0" fontId="3" fillId="11" borderId="4" xfId="1" applyFont="1" applyFill="1" applyBorder="1" applyAlignment="1" applyProtection="1">
      <alignment horizontal="center" vertical="center" wrapText="1"/>
      <protection locked="0"/>
    </xf>
    <xf numFmtId="0" fontId="6" fillId="11" borderId="4" xfId="1" applyFont="1" applyFill="1" applyBorder="1" applyAlignment="1" applyProtection="1">
      <alignment horizontal="center" vertical="center"/>
      <protection locked="0"/>
    </xf>
    <xf numFmtId="0" fontId="11" fillId="0" borderId="4" xfId="0" applyFont="1" applyBorder="1" applyAlignment="1" applyProtection="1">
      <alignment horizontal="left" vertical="center" wrapText="1"/>
      <protection locked="0"/>
    </xf>
    <xf numFmtId="0" fontId="3" fillId="0" borderId="4" xfId="1" applyFont="1" applyBorder="1" applyAlignment="1" applyProtection="1">
      <alignment vertical="center"/>
      <protection locked="0"/>
    </xf>
    <xf numFmtId="164" fontId="3" fillId="0" borderId="4" xfId="1" applyNumberFormat="1" applyFont="1" applyBorder="1" applyAlignment="1" applyProtection="1">
      <alignment horizontal="center" vertical="center"/>
      <protection locked="0"/>
    </xf>
    <xf numFmtId="0" fontId="3" fillId="9" borderId="4" xfId="1" applyFont="1" applyFill="1" applyBorder="1" applyAlignment="1" applyProtection="1">
      <alignment horizontal="center" vertical="center"/>
      <protection locked="0"/>
    </xf>
    <xf numFmtId="14" fontId="3" fillId="9" borderId="4" xfId="1" applyNumberFormat="1" applyFont="1" applyFill="1" applyBorder="1" applyAlignment="1" applyProtection="1">
      <alignment horizontal="center" vertical="center"/>
      <protection locked="0"/>
    </xf>
    <xf numFmtId="0" fontId="7" fillId="9" borderId="29" xfId="1"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protection locked="0"/>
    </xf>
    <xf numFmtId="0" fontId="11" fillId="9" borderId="4" xfId="0" applyFont="1" applyFill="1" applyBorder="1" applyAlignment="1" applyProtection="1">
      <alignment horizontal="center" vertical="center" wrapText="1"/>
      <protection locked="0"/>
    </xf>
    <xf numFmtId="0" fontId="11" fillId="9" borderId="29" xfId="0" applyFont="1" applyFill="1" applyBorder="1" applyAlignment="1" applyProtection="1">
      <alignment horizontal="center" vertical="center" wrapText="1"/>
      <protection locked="0"/>
    </xf>
    <xf numFmtId="0" fontId="6" fillId="0" borderId="4" xfId="1" applyFont="1" applyBorder="1" applyAlignment="1" applyProtection="1">
      <alignment horizontal="center" vertical="center"/>
      <protection locked="0"/>
    </xf>
    <xf numFmtId="14" fontId="6" fillId="0" borderId="4" xfId="1" applyNumberFormat="1" applyFont="1" applyBorder="1" applyAlignment="1" applyProtection="1">
      <alignment horizontal="center" vertical="center"/>
      <protection locked="0"/>
    </xf>
    <xf numFmtId="164" fontId="11" fillId="0" borderId="4" xfId="1" applyNumberFormat="1" applyFont="1" applyBorder="1" applyAlignment="1" applyProtection="1">
      <alignment horizontal="center" vertical="center"/>
      <protection locked="0"/>
    </xf>
    <xf numFmtId="0" fontId="11" fillId="0" borderId="4" xfId="1" applyFont="1" applyBorder="1" applyAlignment="1" applyProtection="1">
      <alignment horizontal="center" vertical="center"/>
      <protection locked="0"/>
    </xf>
    <xf numFmtId="14" fontId="11" fillId="0" borderId="4" xfId="1" applyNumberFormat="1" applyFont="1" applyBorder="1" applyAlignment="1" applyProtection="1">
      <alignment horizontal="center" vertical="center"/>
      <protection locked="0"/>
    </xf>
    <xf numFmtId="0" fontId="9" fillId="0" borderId="93" xfId="0" applyFont="1" applyFill="1" applyBorder="1" applyProtection="1">
      <protection locked="0"/>
    </xf>
    <xf numFmtId="0" fontId="9" fillId="0" borderId="108" xfId="0" applyFont="1" applyBorder="1" applyProtection="1">
      <protection locked="0"/>
    </xf>
    <xf numFmtId="0" fontId="9" fillId="0" borderId="109" xfId="0" applyFont="1" applyBorder="1" applyProtection="1">
      <protection locked="0"/>
    </xf>
    <xf numFmtId="0" fontId="9" fillId="0" borderId="89" xfId="0" applyFont="1" applyBorder="1" applyProtection="1">
      <protection locked="0"/>
    </xf>
    <xf numFmtId="0" fontId="2" fillId="7" borderId="69" xfId="1" applyFont="1" applyFill="1" applyBorder="1" applyAlignment="1" applyProtection="1">
      <alignment horizontal="left" vertical="center" wrapText="1"/>
    </xf>
    <xf numFmtId="0" fontId="3" fillId="0" borderId="3" xfId="1" applyFont="1" applyBorder="1" applyAlignment="1" applyProtection="1">
      <alignment horizontal="left"/>
    </xf>
    <xf numFmtId="0" fontId="3" fillId="0" borderId="4" xfId="1" applyFont="1" applyBorder="1" applyAlignment="1" applyProtection="1">
      <alignment horizontal="center"/>
    </xf>
    <xf numFmtId="164" fontId="3" fillId="0" borderId="4" xfId="1" applyNumberFormat="1" applyFont="1" applyBorder="1" applyAlignment="1" applyProtection="1">
      <alignment horizontal="center"/>
    </xf>
    <xf numFmtId="0" fontId="3" fillId="0" borderId="4" xfId="1" applyFont="1" applyBorder="1" applyAlignment="1" applyProtection="1">
      <alignment horizontal="center" wrapText="1"/>
    </xf>
    <xf numFmtId="0" fontId="11" fillId="0" borderId="4" xfId="0" applyFont="1" applyBorder="1" applyAlignment="1" applyProtection="1">
      <alignment horizontal="center"/>
    </xf>
    <xf numFmtId="14" fontId="2" fillId="10" borderId="3" xfId="1" applyNumberFormat="1" applyFont="1" applyFill="1" applyBorder="1" applyAlignment="1" applyProtection="1">
      <alignment horizontal="center" vertical="center" wrapText="1"/>
    </xf>
    <xf numFmtId="14" fontId="7" fillId="0" borderId="3" xfId="1" applyNumberFormat="1" applyFont="1" applyFill="1" applyBorder="1" applyAlignment="1" applyProtection="1">
      <alignment horizontal="center" vertical="center" wrapText="1"/>
    </xf>
    <xf numFmtId="14" fontId="7" fillId="0" borderId="3" xfId="1" applyNumberFormat="1" applyFont="1" applyFill="1" applyBorder="1" applyAlignment="1" applyProtection="1">
      <alignment horizontal="center" vertical="center"/>
    </xf>
    <xf numFmtId="14" fontId="2" fillId="2" borderId="3" xfId="1" applyNumberFormat="1" applyFont="1" applyFill="1" applyBorder="1" applyAlignment="1" applyProtection="1">
      <alignment horizontal="center" vertical="center"/>
    </xf>
    <xf numFmtId="14" fontId="2" fillId="2" borderId="2" xfId="1" applyNumberFormat="1" applyFont="1" applyFill="1" applyBorder="1" applyAlignment="1" applyProtection="1">
      <alignment horizontal="center" vertical="center"/>
    </xf>
    <xf numFmtId="0" fontId="13" fillId="0" borderId="38" xfId="0" applyFont="1" applyBorder="1" applyAlignment="1">
      <alignment horizontal="center" vertical="top" wrapText="1"/>
    </xf>
    <xf numFmtId="0" fontId="13" fillId="0" borderId="39" xfId="0" applyFont="1" applyBorder="1" applyAlignment="1">
      <alignment horizontal="center" vertical="top" wrapText="1"/>
    </xf>
    <xf numFmtId="0" fontId="13" fillId="0" borderId="40" xfId="0" applyFont="1" applyBorder="1" applyAlignment="1">
      <alignment horizontal="center" vertical="top" wrapText="1"/>
    </xf>
    <xf numFmtId="0" fontId="36" fillId="0" borderId="0" xfId="0" applyFont="1" applyBorder="1" applyAlignment="1">
      <alignment horizontal="center" wrapText="1"/>
    </xf>
    <xf numFmtId="0" fontId="25" fillId="0" borderId="0" xfId="0" applyFont="1" applyBorder="1" applyAlignment="1">
      <alignment horizontal="center" wrapText="1"/>
    </xf>
    <xf numFmtId="0" fontId="33" fillId="0" borderId="0" xfId="0" applyFont="1" applyFill="1" applyBorder="1" applyAlignment="1">
      <alignment horizontal="center" vertical="top" wrapText="1"/>
    </xf>
    <xf numFmtId="0" fontId="13" fillId="0" borderId="21" xfId="0" applyFont="1" applyBorder="1" applyAlignment="1">
      <alignment horizontal="center" vertical="top" wrapText="1"/>
    </xf>
    <xf numFmtId="0" fontId="13" fillId="0" borderId="22" xfId="0" applyFont="1" applyBorder="1" applyAlignment="1">
      <alignment horizontal="center" vertical="top" wrapText="1"/>
    </xf>
    <xf numFmtId="0" fontId="13" fillId="0" borderId="23" xfId="0" applyFont="1" applyBorder="1" applyAlignment="1">
      <alignment horizontal="center" vertical="top" wrapText="1"/>
    </xf>
    <xf numFmtId="0" fontId="12" fillId="8" borderId="5" xfId="0" applyFont="1" applyFill="1" applyBorder="1" applyAlignment="1">
      <alignment horizontal="center" vertical="top" wrapText="1"/>
    </xf>
    <xf numFmtId="0" fontId="12" fillId="8" borderId="6" xfId="0" applyFont="1" applyFill="1" applyBorder="1" applyAlignment="1">
      <alignment horizontal="center" vertical="top" wrapText="1"/>
    </xf>
    <xf numFmtId="0" fontId="12" fillId="8" borderId="8" xfId="0" applyFont="1" applyFill="1" applyBorder="1" applyAlignment="1">
      <alignment horizontal="center" vertical="top" wrapText="1"/>
    </xf>
    <xf numFmtId="0" fontId="2" fillId="2" borderId="10" xfId="1" applyFont="1" applyFill="1" applyBorder="1" applyAlignment="1">
      <alignment horizontal="center" vertical="center"/>
    </xf>
    <xf numFmtId="0" fontId="2" fillId="2" borderId="13" xfId="1" applyFont="1" applyFill="1" applyBorder="1" applyAlignment="1">
      <alignment horizontal="center" vertical="center"/>
    </xf>
    <xf numFmtId="14" fontId="2" fillId="2" borderId="10" xfId="1" applyNumberFormat="1" applyFont="1" applyFill="1" applyBorder="1" applyAlignment="1">
      <alignment horizontal="center" vertical="center" wrapText="1"/>
    </xf>
    <xf numFmtId="14" fontId="2" fillId="2" borderId="13" xfId="1" applyNumberFormat="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36" fillId="0" borderId="87" xfId="0" applyFont="1" applyBorder="1" applyAlignment="1">
      <alignment horizontal="center" wrapText="1"/>
    </xf>
    <xf numFmtId="0" fontId="25" fillId="0" borderId="88" xfId="0" applyFont="1" applyBorder="1" applyAlignment="1">
      <alignment horizontal="center" wrapText="1"/>
    </xf>
    <xf numFmtId="0" fontId="25" fillId="0" borderId="107" xfId="0" applyFont="1" applyBorder="1" applyAlignment="1">
      <alignment horizontal="center" wrapText="1"/>
    </xf>
    <xf numFmtId="0" fontId="36" fillId="0" borderId="97" xfId="0" applyFont="1" applyBorder="1" applyAlignment="1">
      <alignment horizontal="center" wrapText="1"/>
    </xf>
    <xf numFmtId="0" fontId="25" fillId="0" borderId="98" xfId="0" applyFont="1" applyBorder="1" applyAlignment="1">
      <alignment horizontal="center" wrapText="1"/>
    </xf>
    <xf numFmtId="0" fontId="25" fillId="0" borderId="99" xfId="0" applyFont="1" applyBorder="1" applyAlignment="1">
      <alignment horizontal="center" wrapText="1"/>
    </xf>
    <xf numFmtId="0" fontId="36" fillId="0" borderId="57" xfId="0" applyFont="1" applyBorder="1" applyAlignment="1">
      <alignment horizontal="center" wrapText="1"/>
    </xf>
    <xf numFmtId="0" fontId="25" fillId="0" borderId="101" xfId="0" applyFont="1" applyBorder="1" applyAlignment="1">
      <alignment horizontal="center" wrapText="1"/>
    </xf>
    <xf numFmtId="0" fontId="25" fillId="0" borderId="102" xfId="0" applyFont="1" applyBorder="1" applyAlignment="1">
      <alignment horizontal="center" wrapText="1"/>
    </xf>
    <xf numFmtId="0" fontId="25" fillId="0" borderId="29" xfId="0" applyFont="1" applyBorder="1" applyAlignment="1">
      <alignment horizontal="center" wrapText="1"/>
    </xf>
    <xf numFmtId="0" fontId="25" fillId="0" borderId="92" xfId="0" applyFont="1" applyBorder="1" applyAlignment="1">
      <alignment horizontal="center" wrapText="1"/>
    </xf>
    <xf numFmtId="0" fontId="25" fillId="0" borderId="47" xfId="0" applyFont="1" applyBorder="1" applyAlignment="1">
      <alignment horizontal="center" wrapText="1"/>
    </xf>
    <xf numFmtId="0" fontId="36" fillId="0" borderId="80" xfId="0" applyFont="1" applyBorder="1" applyAlignment="1">
      <alignment horizontal="center" wrapText="1"/>
    </xf>
    <xf numFmtId="0" fontId="25" fillId="0" borderId="81" xfId="0" applyFont="1" applyBorder="1" applyAlignment="1">
      <alignment horizontal="center" wrapText="1"/>
    </xf>
    <xf numFmtId="0" fontId="25" fillId="0" borderId="82" xfId="0" applyFont="1" applyBorder="1" applyAlignment="1">
      <alignment horizontal="center" wrapText="1"/>
    </xf>
    <xf numFmtId="0" fontId="13" fillId="0" borderId="5" xfId="0" applyFont="1" applyBorder="1" applyAlignment="1">
      <alignment horizontal="center" vertical="top" wrapText="1"/>
    </xf>
    <xf numFmtId="0" fontId="13" fillId="0" borderId="6" xfId="0" applyFont="1" applyBorder="1" applyAlignment="1">
      <alignment horizontal="center" vertical="top" wrapText="1"/>
    </xf>
    <xf numFmtId="0" fontId="13" fillId="0" borderId="8" xfId="0" applyFont="1" applyBorder="1" applyAlignment="1">
      <alignment horizontal="center" vertical="top" wrapText="1"/>
    </xf>
    <xf numFmtId="14" fontId="2" fillId="10" borderId="10" xfId="1" applyNumberFormat="1" applyFont="1" applyFill="1" applyBorder="1" applyAlignment="1">
      <alignment horizontal="center" vertical="center" wrapText="1"/>
    </xf>
    <xf numFmtId="14" fontId="2" fillId="10" borderId="13" xfId="1" applyNumberFormat="1" applyFont="1" applyFill="1" applyBorder="1" applyAlignment="1">
      <alignment horizontal="center" vertical="center" wrapText="1"/>
    </xf>
    <xf numFmtId="0" fontId="25" fillId="0" borderId="54" xfId="0" applyFont="1" applyBorder="1" applyAlignment="1">
      <alignment horizontal="center" wrapText="1"/>
    </xf>
    <xf numFmtId="0" fontId="25" fillId="0" borderId="55" xfId="0" applyFont="1" applyBorder="1" applyAlignment="1">
      <alignment horizontal="center" wrapText="1"/>
    </xf>
    <xf numFmtId="0" fontId="25" fillId="0" borderId="79" xfId="0" applyFont="1" applyBorder="1" applyAlignment="1">
      <alignment horizontal="center" wrapText="1"/>
    </xf>
    <xf numFmtId="0" fontId="25" fillId="0" borderId="80" xfId="0" applyFont="1" applyBorder="1" applyAlignment="1">
      <alignment horizontal="center" wrapText="1"/>
    </xf>
    <xf numFmtId="0" fontId="2" fillId="2" borderId="66" xfId="1" applyFont="1" applyFill="1" applyBorder="1" applyAlignment="1">
      <alignment horizontal="center" vertical="center"/>
    </xf>
    <xf numFmtId="0" fontId="2" fillId="2" borderId="67" xfId="1" applyFont="1" applyFill="1" applyBorder="1" applyAlignment="1">
      <alignment horizontal="center" vertical="center"/>
    </xf>
    <xf numFmtId="14" fontId="2" fillId="2" borderId="66" xfId="1" applyNumberFormat="1" applyFont="1" applyFill="1" applyBorder="1" applyAlignment="1">
      <alignment horizontal="center" vertical="center" wrapText="1"/>
    </xf>
    <xf numFmtId="14" fontId="2" fillId="2" borderId="67" xfId="1" applyNumberFormat="1" applyFont="1" applyFill="1" applyBorder="1" applyAlignment="1">
      <alignment horizontal="center" vertical="center" wrapText="1"/>
    </xf>
    <xf numFmtId="14" fontId="2" fillId="10" borderId="66" xfId="1" applyNumberFormat="1" applyFont="1" applyFill="1" applyBorder="1" applyAlignment="1">
      <alignment horizontal="center" vertical="center" wrapText="1"/>
    </xf>
    <xf numFmtId="14" fontId="2" fillId="10" borderId="67" xfId="1" applyNumberFormat="1" applyFont="1" applyFill="1" applyBorder="1" applyAlignment="1">
      <alignment horizontal="center" vertical="center" wrapText="1"/>
    </xf>
    <xf numFmtId="0" fontId="2" fillId="2" borderId="70" xfId="1" applyFont="1" applyFill="1" applyBorder="1" applyAlignment="1">
      <alignment horizontal="center" vertical="center" wrapText="1"/>
    </xf>
    <xf numFmtId="0" fontId="2" fillId="2" borderId="71" xfId="1" applyFont="1" applyFill="1" applyBorder="1" applyAlignment="1">
      <alignment horizontal="center" vertical="center" wrapText="1"/>
    </xf>
    <xf numFmtId="0" fontId="2" fillId="2" borderId="27" xfId="1" applyFont="1" applyFill="1" applyBorder="1" applyAlignment="1">
      <alignment horizontal="center" vertical="center"/>
    </xf>
    <xf numFmtId="0" fontId="2" fillId="2" borderId="69" xfId="1" applyFont="1" applyFill="1" applyBorder="1" applyAlignment="1">
      <alignment horizontal="center" vertical="center"/>
    </xf>
    <xf numFmtId="0" fontId="2" fillId="2" borderId="68" xfId="1" applyFont="1" applyFill="1" applyBorder="1" applyAlignment="1">
      <alignment horizontal="center" vertical="center"/>
    </xf>
    <xf numFmtId="0" fontId="2" fillId="2" borderId="66" xfId="1" applyFont="1" applyFill="1" applyBorder="1" applyAlignment="1">
      <alignment horizontal="center" vertical="center" wrapText="1"/>
    </xf>
    <xf numFmtId="0" fontId="2" fillId="2" borderId="67" xfId="1" applyFont="1" applyFill="1" applyBorder="1" applyAlignment="1">
      <alignment horizontal="center" vertical="center" wrapText="1"/>
    </xf>
    <xf numFmtId="0" fontId="12" fillId="8" borderId="21" xfId="0" applyFont="1" applyFill="1" applyBorder="1" applyAlignment="1">
      <alignment horizontal="center" vertical="top" wrapText="1"/>
    </xf>
    <xf numFmtId="0" fontId="12" fillId="8" borderId="22" xfId="0" applyFont="1" applyFill="1" applyBorder="1" applyAlignment="1">
      <alignment horizontal="center" vertical="top" wrapText="1"/>
    </xf>
    <xf numFmtId="0" fontId="12" fillId="8" borderId="23" xfId="0" applyFont="1" applyFill="1" applyBorder="1" applyAlignment="1">
      <alignment horizontal="center" vertical="top" wrapText="1"/>
    </xf>
    <xf numFmtId="0" fontId="22" fillId="0" borderId="46" xfId="0" applyFont="1" applyBorder="1" applyAlignment="1">
      <alignment horizontal="center" wrapText="1"/>
    </xf>
    <xf numFmtId="0" fontId="13" fillId="0" borderId="7" xfId="0" applyFont="1" applyBorder="1" applyAlignment="1">
      <alignment horizontal="center" vertical="top" wrapText="1"/>
    </xf>
    <xf numFmtId="0" fontId="13" fillId="0" borderId="0" xfId="0" applyFont="1" applyAlignment="1">
      <alignment horizontal="center" vertical="top" wrapText="1"/>
    </xf>
    <xf numFmtId="0" fontId="23" fillId="12" borderId="46" xfId="0" applyFont="1" applyFill="1" applyBorder="1" applyAlignment="1">
      <alignment horizontal="center" wrapText="1"/>
    </xf>
    <xf numFmtId="0" fontId="26" fillId="0" borderId="46" xfId="0" applyFont="1" applyBorder="1" applyAlignment="1">
      <alignment horizontal="center" wrapText="1"/>
    </xf>
    <xf numFmtId="0" fontId="26" fillId="0" borderId="46" xfId="0" applyFont="1" applyBorder="1" applyAlignment="1">
      <alignment horizontal="center"/>
    </xf>
    <xf numFmtId="0" fontId="2" fillId="2" borderId="70" xfId="1" applyFont="1" applyFill="1" applyBorder="1" applyAlignment="1">
      <alignment horizontal="left" vertical="center" wrapText="1"/>
    </xf>
    <xf numFmtId="0" fontId="2" fillId="2" borderId="71" xfId="1" applyFont="1" applyFill="1" applyBorder="1" applyAlignment="1">
      <alignment horizontal="left" vertical="center" wrapText="1"/>
    </xf>
    <xf numFmtId="0" fontId="22" fillId="0" borderId="46" xfId="0" applyFont="1" applyBorder="1" applyAlignment="1">
      <alignment horizontal="center" vertical="center"/>
    </xf>
    <xf numFmtId="0" fontId="23" fillId="12" borderId="49" xfId="0" applyFont="1" applyFill="1" applyBorder="1" applyAlignment="1">
      <alignment horizontal="center" wrapText="1"/>
    </xf>
    <xf numFmtId="0" fontId="0" fillId="0" borderId="46" xfId="0" applyBorder="1" applyAlignment="1">
      <alignment horizontal="center"/>
    </xf>
    <xf numFmtId="0" fontId="13" fillId="0" borderId="51" xfId="0" applyFont="1" applyBorder="1" applyAlignment="1">
      <alignment horizontal="center" vertical="top" wrapText="1"/>
    </xf>
    <xf numFmtId="0" fontId="13" fillId="0" borderId="52" xfId="0" applyFont="1" applyBorder="1" applyAlignment="1">
      <alignment horizontal="center" vertical="top" wrapText="1"/>
    </xf>
    <xf numFmtId="0" fontId="13" fillId="0" borderId="53" xfId="0" applyFont="1" applyBorder="1" applyAlignment="1">
      <alignment horizontal="center" vertical="top" wrapText="1"/>
    </xf>
    <xf numFmtId="0" fontId="23" fillId="12" borderId="49" xfId="0" applyFont="1" applyFill="1" applyBorder="1" applyAlignment="1">
      <alignment horizontal="center" vertical="center" wrapText="1"/>
    </xf>
    <xf numFmtId="0" fontId="25" fillId="0" borderId="46" xfId="0" applyFont="1" applyBorder="1" applyAlignment="1">
      <alignment horizontal="center" vertical="center" wrapText="1"/>
    </xf>
    <xf numFmtId="0" fontId="26" fillId="0" borderId="46" xfId="0" applyFont="1" applyBorder="1" applyAlignment="1">
      <alignment horizontal="center" vertical="center" wrapText="1"/>
    </xf>
    <xf numFmtId="0" fontId="25" fillId="0" borderId="46" xfId="0" applyFont="1" applyBorder="1" applyAlignment="1">
      <alignment horizontal="center" wrapText="1"/>
    </xf>
    <xf numFmtId="0" fontId="24" fillId="0" borderId="46" xfId="0" applyFont="1" applyBorder="1" applyAlignment="1">
      <alignment horizontal="center" wrapText="1"/>
    </xf>
    <xf numFmtId="0" fontId="27" fillId="0" borderId="46" xfId="0" applyFont="1" applyBorder="1" applyAlignment="1">
      <alignment horizontal="center" wrapText="1"/>
    </xf>
    <xf numFmtId="0" fontId="25" fillId="0" borderId="63" xfId="0" applyFont="1" applyBorder="1" applyAlignment="1">
      <alignment horizontal="center" wrapText="1"/>
    </xf>
    <xf numFmtId="0" fontId="25" fillId="0" borderId="64" xfId="0" applyFont="1" applyBorder="1" applyAlignment="1">
      <alignment horizontal="center" wrapText="1"/>
    </xf>
    <xf numFmtId="0" fontId="26" fillId="0" borderId="58" xfId="0" applyFont="1" applyBorder="1" applyAlignment="1">
      <alignment horizontal="center" wrapText="1"/>
    </xf>
    <xf numFmtId="0" fontId="25" fillId="0" borderId="59" xfId="0" applyFont="1" applyBorder="1" applyAlignment="1">
      <alignment horizontal="center" wrapText="1"/>
    </xf>
    <xf numFmtId="0" fontId="26" fillId="0" borderId="61" xfId="0" applyFont="1" applyBorder="1" applyAlignment="1">
      <alignment horizontal="center" wrapText="1"/>
    </xf>
    <xf numFmtId="0" fontId="25" fillId="0" borderId="74" xfId="0" applyFont="1" applyBorder="1" applyAlignment="1">
      <alignment horizontal="center" wrapText="1"/>
    </xf>
    <xf numFmtId="0" fontId="13" fillId="0" borderId="18" xfId="0" applyFont="1" applyBorder="1" applyAlignment="1">
      <alignment horizontal="center" vertical="top" wrapText="1"/>
    </xf>
    <xf numFmtId="0" fontId="26" fillId="0" borderId="54" xfId="0" applyFont="1" applyBorder="1" applyAlignment="1">
      <alignment horizontal="center" wrapText="1"/>
    </xf>
    <xf numFmtId="0" fontId="25" fillId="0" borderId="45" xfId="0" applyFont="1" applyBorder="1" applyAlignment="1">
      <alignment horizontal="center" wrapText="1"/>
    </xf>
    <xf numFmtId="0" fontId="25" fillId="0" borderId="0" xfId="0" applyFont="1" applyAlignment="1">
      <alignment horizontal="center" wrapText="1"/>
    </xf>
    <xf numFmtId="0" fontId="25" fillId="0" borderId="50" xfId="0" applyFont="1" applyBorder="1" applyAlignment="1">
      <alignment horizontal="center" wrapText="1"/>
    </xf>
  </cellXfs>
  <cellStyles count="3">
    <cellStyle name="Standaard 2" xfId="2" xr:uid="{00000000-0005-0000-0000-000001000000}"/>
    <cellStyle name="Standard" xfId="0" builtinId="0"/>
    <cellStyle name="Standard 4" xfId="1" xr:uid="{00000000-0005-0000-0000-000002000000}"/>
  </cellStyles>
  <dxfs count="15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4F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tmp"/></Relationships>
</file>

<file path=xl/drawings/_rels/drawing11.xml.rels><?xml version="1.0" encoding="UTF-8" standalone="yes"?>
<Relationships xmlns="http://schemas.openxmlformats.org/package/2006/relationships"><Relationship Id="rId1" Type="http://schemas.openxmlformats.org/officeDocument/2006/relationships/image" Target="../media/image11.tmp"/></Relationships>
</file>

<file path=xl/drawings/_rels/drawing12.xml.rels><?xml version="1.0" encoding="UTF-8" standalone="yes"?>
<Relationships xmlns="http://schemas.openxmlformats.org/package/2006/relationships"><Relationship Id="rId1" Type="http://schemas.openxmlformats.org/officeDocument/2006/relationships/image" Target="../media/image12.tmp"/></Relationships>
</file>

<file path=xl/drawings/_rels/drawing13.xml.rels><?xml version="1.0" encoding="UTF-8" standalone="yes"?>
<Relationships xmlns="http://schemas.openxmlformats.org/package/2006/relationships"><Relationship Id="rId1" Type="http://schemas.openxmlformats.org/officeDocument/2006/relationships/image" Target="../media/image13.tmp"/></Relationships>
</file>

<file path=xl/drawings/_rels/drawing14.xml.rels><?xml version="1.0" encoding="UTF-8" standalone="yes"?>
<Relationships xmlns="http://schemas.openxmlformats.org/package/2006/relationships"><Relationship Id="rId1" Type="http://schemas.openxmlformats.org/officeDocument/2006/relationships/image" Target="../media/image14.tmp"/></Relationships>
</file>

<file path=xl/drawings/_rels/drawing15.xml.rels><?xml version="1.0" encoding="UTF-8" standalone="yes"?>
<Relationships xmlns="http://schemas.openxmlformats.org/package/2006/relationships"><Relationship Id="rId1" Type="http://schemas.openxmlformats.org/officeDocument/2006/relationships/image" Target="../media/image15.tmp"/></Relationships>
</file>

<file path=xl/drawings/_rels/drawing16.xml.rels><?xml version="1.0" encoding="UTF-8" standalone="yes"?>
<Relationships xmlns="http://schemas.openxmlformats.org/package/2006/relationships"><Relationship Id="rId1" Type="http://schemas.openxmlformats.org/officeDocument/2006/relationships/image" Target="../media/image16.tmp"/></Relationships>
</file>

<file path=xl/drawings/_rels/drawing17.xml.rels><?xml version="1.0" encoding="UTF-8" standalone="yes"?>
<Relationships xmlns="http://schemas.openxmlformats.org/package/2006/relationships"><Relationship Id="rId1" Type="http://schemas.openxmlformats.org/officeDocument/2006/relationships/image" Target="../media/image17.tmp"/></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tmp"/></Relationships>
</file>

<file path=xl/drawings/_rels/drawing4.xml.rels><?xml version="1.0" encoding="UTF-8" standalone="yes"?>
<Relationships xmlns="http://schemas.openxmlformats.org/package/2006/relationships"><Relationship Id="rId1" Type="http://schemas.openxmlformats.org/officeDocument/2006/relationships/image" Target="../media/image4.tmp"/></Relationships>
</file>

<file path=xl/drawings/_rels/drawing5.xml.rels><?xml version="1.0" encoding="UTF-8" standalone="yes"?>
<Relationships xmlns="http://schemas.openxmlformats.org/package/2006/relationships"><Relationship Id="rId1" Type="http://schemas.openxmlformats.org/officeDocument/2006/relationships/image" Target="../media/image5.tmp"/></Relationships>
</file>

<file path=xl/drawings/_rels/drawing6.xml.rels><?xml version="1.0" encoding="UTF-8" standalone="yes"?>
<Relationships xmlns="http://schemas.openxmlformats.org/package/2006/relationships"><Relationship Id="rId1" Type="http://schemas.openxmlformats.org/officeDocument/2006/relationships/image" Target="../media/image6.tmp"/></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8.tmp"/></Relationships>
</file>

<file path=xl/drawings/_rels/drawing9.xml.rels><?xml version="1.0" encoding="UTF-8" standalone="yes"?>
<Relationships xmlns="http://schemas.openxmlformats.org/package/2006/relationships"><Relationship Id="rId1"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171450</xdr:rowOff>
    </xdr:to>
    <xdr:pic>
      <xdr:nvPicPr>
        <xdr:cNvPr id="2" name="Afbeelding 1" descr="rfc-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28750" cy="742950"/>
        </a:xfrm>
        <a:prstGeom prst="rect">
          <a:avLst/>
        </a:prstGeom>
        <a:noFill/>
        <a:ln>
          <a:noFill/>
        </a:ln>
      </xdr:spPr>
    </xdr:pic>
    <xdr:clientData/>
  </xdr:twoCellAnchor>
  <xdr:twoCellAnchor>
    <xdr:from>
      <xdr:col>0</xdr:col>
      <xdr:colOff>0</xdr:colOff>
      <xdr:row>49</xdr:row>
      <xdr:rowOff>133350</xdr:rowOff>
    </xdr:from>
    <xdr:to>
      <xdr:col>4</xdr:col>
      <xdr:colOff>85725</xdr:colOff>
      <xdr:row>52</xdr:row>
      <xdr:rowOff>66675</xdr:rowOff>
    </xdr:to>
    <xdr:sp macro="" textlink="">
      <xdr:nvSpPr>
        <xdr:cNvPr id="28675" name="TW_VERTRAULICH_2" hidden="1">
          <a:extLst>
            <a:ext uri="{FF2B5EF4-FFF2-40B4-BE49-F238E27FC236}">
              <a16:creationId xmlns:a16="http://schemas.microsoft.com/office/drawing/2014/main" id="{00000000-0008-0000-0000-000003700000}"/>
            </a:ext>
          </a:extLst>
        </xdr:cNvPr>
        <xdr:cNvSpPr txBox="1">
          <a:spLocks noChangeArrowheads="1"/>
        </xdr:cNvSpPr>
      </xdr:nvSpPr>
      <xdr:spPr bwMode="auto">
        <a:xfrm>
          <a:off x="0" y="9467850"/>
          <a:ext cx="2524125" cy="504825"/>
        </a:xfrm>
        <a:prstGeom prst="rect">
          <a:avLst/>
        </a:prstGeom>
        <a:solidFill>
          <a:srgbClr val="FFFFFF"/>
        </a:solidFill>
        <a:ln w="9525">
          <a:solidFill>
            <a:srgbClr val="FF0000"/>
          </a:solidFill>
          <a:miter lim="800000"/>
          <a:headEnd/>
          <a:tailEnd/>
        </a:ln>
      </xdr:spPr>
      <xdr:txBody>
        <a:bodyPr vertOverflow="clip" wrap="square" lIns="0" tIns="90000" rIns="0" bIns="0" anchor="t" upright="1"/>
        <a:lstStyle/>
        <a:p>
          <a:pPr algn="l" rtl="0">
            <a:defRPr sz="1000"/>
          </a:pPr>
          <a:r>
            <a:rPr lang="nl-NL" sz="1800" b="1" i="0" u="none" strike="noStrike" baseline="0">
              <a:solidFill>
                <a:srgbClr val="FF0000"/>
              </a:solidFill>
              <a:latin typeface="Arial"/>
              <a:cs typeface="Arial"/>
            </a:rPr>
            <a:t>DB INTERN</a:t>
          </a:r>
        </a:p>
      </xdr:txBody>
    </xdr:sp>
    <xdr:clientData/>
  </xdr:twoCellAnchor>
  <xdr:twoCellAnchor>
    <xdr:from>
      <xdr:col>0</xdr:col>
      <xdr:colOff>0</xdr:colOff>
      <xdr:row>48</xdr:row>
      <xdr:rowOff>133350</xdr:rowOff>
    </xdr:from>
    <xdr:to>
      <xdr:col>4</xdr:col>
      <xdr:colOff>85725</xdr:colOff>
      <xdr:row>51</xdr:row>
      <xdr:rowOff>66675</xdr:rowOff>
    </xdr:to>
    <xdr:sp macro="" textlink="">
      <xdr:nvSpPr>
        <xdr:cNvPr id="28676" name="TW_VERTRAULICH_1" hidden="1">
          <a:extLst>
            <a:ext uri="{FF2B5EF4-FFF2-40B4-BE49-F238E27FC236}">
              <a16:creationId xmlns:a16="http://schemas.microsoft.com/office/drawing/2014/main" id="{00000000-0008-0000-0000-000004700000}"/>
            </a:ext>
          </a:extLst>
        </xdr:cNvPr>
        <xdr:cNvSpPr txBox="1">
          <a:spLocks noChangeArrowheads="1"/>
        </xdr:cNvSpPr>
      </xdr:nvSpPr>
      <xdr:spPr bwMode="auto">
        <a:xfrm>
          <a:off x="0" y="9277350"/>
          <a:ext cx="2524125" cy="504825"/>
        </a:xfrm>
        <a:prstGeom prst="rect">
          <a:avLst/>
        </a:prstGeom>
        <a:solidFill>
          <a:srgbClr val="FFFFFF"/>
        </a:solidFill>
        <a:ln w="9525">
          <a:solidFill>
            <a:srgbClr val="FF0000"/>
          </a:solidFill>
          <a:miter lim="800000"/>
          <a:headEnd/>
          <a:tailEnd/>
        </a:ln>
      </xdr:spPr>
      <xdr:txBody>
        <a:bodyPr vertOverflow="clip" wrap="square" lIns="0" tIns="90000" rIns="0" bIns="0" anchor="t" upright="1"/>
        <a:lstStyle/>
        <a:p>
          <a:pPr algn="l" rtl="0">
            <a:defRPr sz="1000"/>
          </a:pPr>
          <a:r>
            <a:rPr lang="nl-NL" sz="1800" b="1" i="0" u="none" strike="noStrike" baseline="0">
              <a:solidFill>
                <a:srgbClr val="FF0000"/>
              </a:solidFill>
              <a:latin typeface="Arial"/>
              <a:cs typeface="Arial"/>
            </a:rPr>
            <a:t>DB VERTRAULICH</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209550</xdr:colOff>
      <xdr:row>1</xdr:row>
      <xdr:rowOff>76200</xdr:rowOff>
    </xdr:from>
    <xdr:to>
      <xdr:col>15</xdr:col>
      <xdr:colOff>152400</xdr:colOff>
      <xdr:row>17</xdr:row>
      <xdr:rowOff>9525</xdr:rowOff>
    </xdr:to>
    <xdr:pic>
      <xdr:nvPicPr>
        <xdr:cNvPr id="4" name="Imagen 1">
          <a:extLst>
            <a:ext uri="{FF2B5EF4-FFF2-40B4-BE49-F238E27FC236}">
              <a16:creationId xmlns:a16="http://schemas.microsoft.com/office/drawing/2014/main" id="{2ED121A3-3061-4FF0-9981-011BD87FF704}"/>
            </a:ext>
            <a:ext uri="{147F2762-F138-4A5C-976F-8EAC2B608ADB}">
              <a16:predDERef xmlns:a16="http://schemas.microsoft.com/office/drawing/2014/main" pred="{F1358C83-8DFD-6497-D02D-6C9308CECA00}"/>
            </a:ext>
          </a:extLst>
        </xdr:cNvPr>
        <xdr:cNvPicPr>
          <a:picLocks noChangeAspect="1"/>
        </xdr:cNvPicPr>
      </xdr:nvPicPr>
      <xdr:blipFill>
        <a:blip xmlns:r="http://schemas.openxmlformats.org/officeDocument/2006/relationships" r:embed="rId1"/>
        <a:stretch>
          <a:fillRect/>
        </a:stretch>
      </xdr:blipFill>
      <xdr:spPr>
        <a:xfrm>
          <a:off x="3914775" y="12401550"/>
          <a:ext cx="5876925" cy="38957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695325</xdr:colOff>
      <xdr:row>1</xdr:row>
      <xdr:rowOff>76200</xdr:rowOff>
    </xdr:from>
    <xdr:to>
      <xdr:col>16</xdr:col>
      <xdr:colOff>171450</xdr:colOff>
      <xdr:row>25</xdr:row>
      <xdr:rowOff>0</xdr:rowOff>
    </xdr:to>
    <xdr:pic>
      <xdr:nvPicPr>
        <xdr:cNvPr id="4" name="Imagen 1">
          <a:extLst>
            <a:ext uri="{FF2B5EF4-FFF2-40B4-BE49-F238E27FC236}">
              <a16:creationId xmlns:a16="http://schemas.microsoft.com/office/drawing/2014/main" id="{4AD6D37F-4C64-404A-AAA8-4BAB80BB72D0}"/>
            </a:ext>
            <a:ext uri="{147F2762-F138-4A5C-976F-8EAC2B608ADB}">
              <a16:predDERef xmlns:a16="http://schemas.microsoft.com/office/drawing/2014/main" pred="{8D8408C8-9853-FA11-FC28-99B0A12F0422}"/>
            </a:ext>
          </a:extLst>
        </xdr:cNvPr>
        <xdr:cNvPicPr>
          <a:picLocks noChangeAspect="1"/>
        </xdr:cNvPicPr>
      </xdr:nvPicPr>
      <xdr:blipFill>
        <a:blip xmlns:r="http://schemas.openxmlformats.org/officeDocument/2006/relationships" r:embed="rId1"/>
        <a:stretch>
          <a:fillRect/>
        </a:stretch>
      </xdr:blipFill>
      <xdr:spPr>
        <a:xfrm>
          <a:off x="3324225" y="8401050"/>
          <a:ext cx="6238875" cy="4495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266700</xdr:colOff>
      <xdr:row>60</xdr:row>
      <xdr:rowOff>95250</xdr:rowOff>
    </xdr:from>
    <xdr:to>
      <xdr:col>14</xdr:col>
      <xdr:colOff>304800</xdr:colOff>
      <xdr:row>80</xdr:row>
      <xdr:rowOff>180975</xdr:rowOff>
    </xdr:to>
    <xdr:pic>
      <xdr:nvPicPr>
        <xdr:cNvPr id="2" name="Imagen 1">
          <a:extLst>
            <a:ext uri="{FF2B5EF4-FFF2-40B4-BE49-F238E27FC236}">
              <a16:creationId xmlns:a16="http://schemas.microsoft.com/office/drawing/2014/main" id="{FB31EB1C-B7AB-209D-F01F-4447EEC6B750}"/>
            </a:ext>
          </a:extLst>
        </xdr:cNvPr>
        <xdr:cNvPicPr>
          <a:picLocks noChangeAspect="1"/>
        </xdr:cNvPicPr>
      </xdr:nvPicPr>
      <xdr:blipFill>
        <a:blip xmlns:r="http://schemas.openxmlformats.org/officeDocument/2006/relationships" r:embed="rId1"/>
        <a:stretch>
          <a:fillRect/>
        </a:stretch>
      </xdr:blipFill>
      <xdr:spPr>
        <a:xfrm>
          <a:off x="3819525" y="6915150"/>
          <a:ext cx="5181600" cy="3895725"/>
        </a:xfrm>
        <a:prstGeom prst="rect">
          <a:avLst/>
        </a:prstGeom>
      </xdr:spPr>
    </xdr:pic>
    <xdr:clientData/>
  </xdr:twoCellAnchor>
  <xdr:twoCellAnchor editAs="oneCell">
    <xdr:from>
      <xdr:col>5</xdr:col>
      <xdr:colOff>266700</xdr:colOff>
      <xdr:row>1</xdr:row>
      <xdr:rowOff>95250</xdr:rowOff>
    </xdr:from>
    <xdr:to>
      <xdr:col>14</xdr:col>
      <xdr:colOff>304800</xdr:colOff>
      <xdr:row>21</xdr:row>
      <xdr:rowOff>180975</xdr:rowOff>
    </xdr:to>
    <xdr:pic>
      <xdr:nvPicPr>
        <xdr:cNvPr id="4" name="Imagen 1">
          <a:extLst>
            <a:ext uri="{FF2B5EF4-FFF2-40B4-BE49-F238E27FC236}">
              <a16:creationId xmlns:a16="http://schemas.microsoft.com/office/drawing/2014/main" id="{B3E05C04-67D7-40E2-8789-52F25A8AD743}"/>
            </a:ext>
            <a:ext uri="{147F2762-F138-4A5C-976F-8EAC2B608ADB}">
              <a16:predDERef xmlns:a16="http://schemas.microsoft.com/office/drawing/2014/main" pred="{FB31EB1C-B7AB-209D-F01F-4447EEC6B750}"/>
            </a:ext>
          </a:extLst>
        </xdr:cNvPr>
        <xdr:cNvPicPr>
          <a:picLocks noChangeAspect="1"/>
        </xdr:cNvPicPr>
      </xdr:nvPicPr>
      <xdr:blipFill>
        <a:blip xmlns:r="http://schemas.openxmlformats.org/officeDocument/2006/relationships" r:embed="rId1"/>
        <a:stretch>
          <a:fillRect/>
        </a:stretch>
      </xdr:blipFill>
      <xdr:spPr>
        <a:xfrm>
          <a:off x="3819525" y="13049250"/>
          <a:ext cx="5181600" cy="38957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9525</xdr:colOff>
      <xdr:row>1</xdr:row>
      <xdr:rowOff>85725</xdr:rowOff>
    </xdr:from>
    <xdr:to>
      <xdr:col>16</xdr:col>
      <xdr:colOff>352425</xdr:colOff>
      <xdr:row>26</xdr:row>
      <xdr:rowOff>123825</xdr:rowOff>
    </xdr:to>
    <xdr:pic>
      <xdr:nvPicPr>
        <xdr:cNvPr id="2" name="Imagen 1">
          <a:extLst>
            <a:ext uri="{FF2B5EF4-FFF2-40B4-BE49-F238E27FC236}">
              <a16:creationId xmlns:a16="http://schemas.microsoft.com/office/drawing/2014/main" id="{62BECA92-CC05-09E8-50FD-BDF9A6D74203}"/>
            </a:ext>
          </a:extLst>
        </xdr:cNvPr>
        <xdr:cNvPicPr>
          <a:picLocks noChangeAspect="1"/>
        </xdr:cNvPicPr>
      </xdr:nvPicPr>
      <xdr:blipFill>
        <a:blip xmlns:r="http://schemas.openxmlformats.org/officeDocument/2006/relationships" r:embed="rId1"/>
        <a:stretch>
          <a:fillRect/>
        </a:stretch>
      </xdr:blipFill>
      <xdr:spPr>
        <a:xfrm>
          <a:off x="3705225" y="5114925"/>
          <a:ext cx="7305675" cy="4800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142875</xdr:colOff>
      <xdr:row>1</xdr:row>
      <xdr:rowOff>9525</xdr:rowOff>
    </xdr:from>
    <xdr:to>
      <xdr:col>14</xdr:col>
      <xdr:colOff>523875</xdr:colOff>
      <xdr:row>24</xdr:row>
      <xdr:rowOff>0</xdr:rowOff>
    </xdr:to>
    <xdr:pic>
      <xdr:nvPicPr>
        <xdr:cNvPr id="2" name="Imagen 1">
          <a:extLst>
            <a:ext uri="{FF2B5EF4-FFF2-40B4-BE49-F238E27FC236}">
              <a16:creationId xmlns:a16="http://schemas.microsoft.com/office/drawing/2014/main" id="{1AC468D3-64D9-7B3B-8AF4-558DE8159B11}"/>
            </a:ext>
          </a:extLst>
        </xdr:cNvPr>
        <xdr:cNvPicPr>
          <a:picLocks noChangeAspect="1"/>
        </xdr:cNvPicPr>
      </xdr:nvPicPr>
      <xdr:blipFill>
        <a:blip xmlns:r="http://schemas.openxmlformats.org/officeDocument/2006/relationships" r:embed="rId1"/>
        <a:stretch>
          <a:fillRect/>
        </a:stretch>
      </xdr:blipFill>
      <xdr:spPr>
        <a:xfrm>
          <a:off x="3000375" y="3209925"/>
          <a:ext cx="6200775" cy="43719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228600</xdr:colOff>
      <xdr:row>1</xdr:row>
      <xdr:rowOff>95250</xdr:rowOff>
    </xdr:from>
    <xdr:to>
      <xdr:col>14</xdr:col>
      <xdr:colOff>762000</xdr:colOff>
      <xdr:row>23</xdr:row>
      <xdr:rowOff>171450</xdr:rowOff>
    </xdr:to>
    <xdr:pic>
      <xdr:nvPicPr>
        <xdr:cNvPr id="2" name="Imagen 1">
          <a:extLst>
            <a:ext uri="{FF2B5EF4-FFF2-40B4-BE49-F238E27FC236}">
              <a16:creationId xmlns:a16="http://schemas.microsoft.com/office/drawing/2014/main" id="{3003AECE-4800-DCCC-519B-D723B0270687}"/>
            </a:ext>
          </a:extLst>
        </xdr:cNvPr>
        <xdr:cNvPicPr>
          <a:picLocks noChangeAspect="1"/>
        </xdr:cNvPicPr>
      </xdr:nvPicPr>
      <xdr:blipFill>
        <a:blip xmlns:r="http://schemas.openxmlformats.org/officeDocument/2006/relationships" r:embed="rId1"/>
        <a:stretch>
          <a:fillRect/>
        </a:stretch>
      </xdr:blipFill>
      <xdr:spPr>
        <a:xfrm>
          <a:off x="3457575" y="295275"/>
          <a:ext cx="5991225" cy="4267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19050</xdr:colOff>
      <xdr:row>1</xdr:row>
      <xdr:rowOff>114300</xdr:rowOff>
    </xdr:from>
    <xdr:to>
      <xdr:col>14</xdr:col>
      <xdr:colOff>209550</xdr:colOff>
      <xdr:row>21</xdr:row>
      <xdr:rowOff>152400</xdr:rowOff>
    </xdr:to>
    <xdr:pic>
      <xdr:nvPicPr>
        <xdr:cNvPr id="3" name="Imagen 2">
          <a:extLst>
            <a:ext uri="{FF2B5EF4-FFF2-40B4-BE49-F238E27FC236}">
              <a16:creationId xmlns:a16="http://schemas.microsoft.com/office/drawing/2014/main" id="{C695E17D-B233-3C5E-0752-52DEE079624E}"/>
            </a:ext>
          </a:extLst>
        </xdr:cNvPr>
        <xdr:cNvPicPr>
          <a:picLocks noChangeAspect="1"/>
        </xdr:cNvPicPr>
      </xdr:nvPicPr>
      <xdr:blipFill>
        <a:blip xmlns:r="http://schemas.openxmlformats.org/officeDocument/2006/relationships" r:embed="rId1"/>
        <a:stretch>
          <a:fillRect/>
        </a:stretch>
      </xdr:blipFill>
      <xdr:spPr>
        <a:xfrm>
          <a:off x="5029200" y="5200650"/>
          <a:ext cx="5572125" cy="38481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285750</xdr:colOff>
      <xdr:row>1</xdr:row>
      <xdr:rowOff>38100</xdr:rowOff>
    </xdr:from>
    <xdr:to>
      <xdr:col>15</xdr:col>
      <xdr:colOff>85725</xdr:colOff>
      <xdr:row>23</xdr:row>
      <xdr:rowOff>19050</xdr:rowOff>
    </xdr:to>
    <xdr:pic>
      <xdr:nvPicPr>
        <xdr:cNvPr id="4" name="Imagen 3">
          <a:extLst>
            <a:ext uri="{FF2B5EF4-FFF2-40B4-BE49-F238E27FC236}">
              <a16:creationId xmlns:a16="http://schemas.microsoft.com/office/drawing/2014/main" id="{5C2978E8-622A-8492-1F77-377111B2E056}"/>
            </a:ext>
          </a:extLst>
        </xdr:cNvPr>
        <xdr:cNvPicPr>
          <a:picLocks noChangeAspect="1"/>
        </xdr:cNvPicPr>
      </xdr:nvPicPr>
      <xdr:blipFill>
        <a:blip xmlns:r="http://schemas.openxmlformats.org/officeDocument/2006/relationships" r:embed="rId1"/>
        <a:stretch>
          <a:fillRect/>
        </a:stretch>
      </xdr:blipFill>
      <xdr:spPr>
        <a:xfrm>
          <a:off x="3219450" y="238125"/>
          <a:ext cx="5591175" cy="417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200025</xdr:colOff>
      <xdr:row>1</xdr:row>
      <xdr:rowOff>266700</xdr:rowOff>
    </xdr:from>
    <xdr:to>
      <xdr:col>16</xdr:col>
      <xdr:colOff>777240</xdr:colOff>
      <xdr:row>22</xdr:row>
      <xdr:rowOff>134875</xdr:rowOff>
    </xdr:to>
    <xdr:pic>
      <xdr:nvPicPr>
        <xdr:cNvPr id="3" name="Imagen 2">
          <a:extLst>
            <a:ext uri="{FF2B5EF4-FFF2-40B4-BE49-F238E27FC236}">
              <a16:creationId xmlns:a16="http://schemas.microsoft.com/office/drawing/2014/main" id="{FD740AF7-F5F5-4272-80C9-6CD9CDA6DC88}"/>
            </a:ext>
          </a:extLst>
        </xdr:cNvPr>
        <xdr:cNvPicPr>
          <a:picLocks noChangeAspect="1"/>
        </xdr:cNvPicPr>
      </xdr:nvPicPr>
      <xdr:blipFill>
        <a:blip xmlns:r="http://schemas.openxmlformats.org/officeDocument/2006/relationships" r:embed="rId1"/>
        <a:stretch>
          <a:fillRect/>
        </a:stretch>
      </xdr:blipFill>
      <xdr:spPr>
        <a:xfrm>
          <a:off x="5305425" y="628650"/>
          <a:ext cx="6218459" cy="44077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22860</xdr:colOff>
      <xdr:row>1</xdr:row>
      <xdr:rowOff>38100</xdr:rowOff>
    </xdr:from>
    <xdr:to>
      <xdr:col>15</xdr:col>
      <xdr:colOff>251460</xdr:colOff>
      <xdr:row>24</xdr:row>
      <xdr:rowOff>45720</xdr:rowOff>
    </xdr:to>
    <xdr:pic>
      <xdr:nvPicPr>
        <xdr:cNvPr id="3" name="Imagen 2">
          <a:extLst>
            <a:ext uri="{FF2B5EF4-FFF2-40B4-BE49-F238E27FC236}">
              <a16:creationId xmlns:a16="http://schemas.microsoft.com/office/drawing/2014/main" id="{8841E4A4-11E5-84F4-18E0-16BC6FC240EA}"/>
            </a:ext>
          </a:extLst>
        </xdr:cNvPr>
        <xdr:cNvPicPr>
          <a:picLocks noChangeAspect="1"/>
        </xdr:cNvPicPr>
      </xdr:nvPicPr>
      <xdr:blipFill>
        <a:blip xmlns:r="http://schemas.openxmlformats.org/officeDocument/2006/relationships" r:embed="rId1"/>
        <a:stretch>
          <a:fillRect/>
        </a:stretch>
      </xdr:blipFill>
      <xdr:spPr>
        <a:xfrm>
          <a:off x="5227320" y="236220"/>
          <a:ext cx="6172200" cy="43891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352425</xdr:colOff>
      <xdr:row>2</xdr:row>
      <xdr:rowOff>9525</xdr:rowOff>
    </xdr:from>
    <xdr:to>
      <xdr:col>14</xdr:col>
      <xdr:colOff>438150</xdr:colOff>
      <xdr:row>24</xdr:row>
      <xdr:rowOff>47625</xdr:rowOff>
    </xdr:to>
    <xdr:pic>
      <xdr:nvPicPr>
        <xdr:cNvPr id="5" name="Imagen 4">
          <a:extLst>
            <a:ext uri="{FF2B5EF4-FFF2-40B4-BE49-F238E27FC236}">
              <a16:creationId xmlns:a16="http://schemas.microsoft.com/office/drawing/2014/main" id="{1F698BB6-619F-F90C-4CE0-F81E1A7C5E1A}"/>
            </a:ext>
          </a:extLst>
        </xdr:cNvPr>
        <xdr:cNvPicPr>
          <a:picLocks noChangeAspect="1"/>
        </xdr:cNvPicPr>
      </xdr:nvPicPr>
      <xdr:blipFill>
        <a:blip xmlns:r="http://schemas.openxmlformats.org/officeDocument/2006/relationships" r:embed="rId1"/>
        <a:stretch>
          <a:fillRect/>
        </a:stretch>
      </xdr:blipFill>
      <xdr:spPr>
        <a:xfrm>
          <a:off x="3733800" y="400050"/>
          <a:ext cx="5905500" cy="4133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57150</xdr:colOff>
      <xdr:row>1</xdr:row>
      <xdr:rowOff>133350</xdr:rowOff>
    </xdr:from>
    <xdr:to>
      <xdr:col>15</xdr:col>
      <xdr:colOff>552450</xdr:colOff>
      <xdr:row>25</xdr:row>
      <xdr:rowOff>47625</xdr:rowOff>
    </xdr:to>
    <xdr:pic>
      <xdr:nvPicPr>
        <xdr:cNvPr id="4" name="Imagen 3">
          <a:extLst>
            <a:ext uri="{FF2B5EF4-FFF2-40B4-BE49-F238E27FC236}">
              <a16:creationId xmlns:a16="http://schemas.microsoft.com/office/drawing/2014/main" id="{51D64859-C4FD-2EE8-95AD-980637C7DDC0}"/>
            </a:ext>
          </a:extLst>
        </xdr:cNvPr>
        <xdr:cNvPicPr>
          <a:picLocks noChangeAspect="1"/>
        </xdr:cNvPicPr>
      </xdr:nvPicPr>
      <xdr:blipFill>
        <a:blip xmlns:r="http://schemas.openxmlformats.org/officeDocument/2006/relationships" r:embed="rId1"/>
        <a:stretch>
          <a:fillRect/>
        </a:stretch>
      </xdr:blipFill>
      <xdr:spPr>
        <a:xfrm>
          <a:off x="2657475" y="333375"/>
          <a:ext cx="6391275" cy="44386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1562100</xdr:colOff>
      <xdr:row>2</xdr:row>
      <xdr:rowOff>133350</xdr:rowOff>
    </xdr:from>
    <xdr:to>
      <xdr:col>19</xdr:col>
      <xdr:colOff>581025</xdr:colOff>
      <xdr:row>25</xdr:row>
      <xdr:rowOff>0</xdr:rowOff>
    </xdr:to>
    <xdr:pic>
      <xdr:nvPicPr>
        <xdr:cNvPr id="3" name="Imagen 2">
          <a:extLst>
            <a:ext uri="{FF2B5EF4-FFF2-40B4-BE49-F238E27FC236}">
              <a16:creationId xmlns:a16="http://schemas.microsoft.com/office/drawing/2014/main" id="{B0BF58F2-6BC2-3C30-A9D3-44730895FB87}"/>
            </a:ext>
          </a:extLst>
        </xdr:cNvPr>
        <xdr:cNvPicPr>
          <a:picLocks noChangeAspect="1"/>
        </xdr:cNvPicPr>
      </xdr:nvPicPr>
      <xdr:blipFill>
        <a:blip xmlns:r="http://schemas.openxmlformats.org/officeDocument/2006/relationships" r:embed="rId1"/>
        <a:stretch>
          <a:fillRect/>
        </a:stretch>
      </xdr:blipFill>
      <xdr:spPr>
        <a:xfrm>
          <a:off x="2352675" y="7496175"/>
          <a:ext cx="10086975" cy="4248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190500</xdr:colOff>
      <xdr:row>2</xdr:row>
      <xdr:rowOff>104775</xdr:rowOff>
    </xdr:from>
    <xdr:to>
      <xdr:col>18</xdr:col>
      <xdr:colOff>47625</xdr:colOff>
      <xdr:row>24</xdr:row>
      <xdr:rowOff>161925</xdr:rowOff>
    </xdr:to>
    <xdr:pic>
      <xdr:nvPicPr>
        <xdr:cNvPr id="2" name="Imagen 1">
          <a:extLst>
            <a:ext uri="{FF2B5EF4-FFF2-40B4-BE49-F238E27FC236}">
              <a16:creationId xmlns:a16="http://schemas.microsoft.com/office/drawing/2014/main" id="{183177EF-B3D0-DEC2-F3C6-9B9FE8510907}"/>
            </a:ext>
          </a:extLst>
        </xdr:cNvPr>
        <xdr:cNvPicPr>
          <a:picLocks noChangeAspect="1"/>
        </xdr:cNvPicPr>
      </xdr:nvPicPr>
      <xdr:blipFill>
        <a:blip xmlns:r="http://schemas.openxmlformats.org/officeDocument/2006/relationships" r:embed="rId1"/>
        <a:stretch>
          <a:fillRect/>
        </a:stretch>
      </xdr:blipFill>
      <xdr:spPr>
        <a:xfrm>
          <a:off x="3990975" y="7048500"/>
          <a:ext cx="7353300" cy="4248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266700</xdr:colOff>
      <xdr:row>1</xdr:row>
      <xdr:rowOff>123825</xdr:rowOff>
    </xdr:from>
    <xdr:to>
      <xdr:col>16</xdr:col>
      <xdr:colOff>228600</xdr:colOff>
      <xdr:row>25</xdr:row>
      <xdr:rowOff>38100</xdr:rowOff>
    </xdr:to>
    <xdr:pic>
      <xdr:nvPicPr>
        <xdr:cNvPr id="3" name="Imagen 1">
          <a:extLst>
            <a:ext uri="{FF2B5EF4-FFF2-40B4-BE49-F238E27FC236}">
              <a16:creationId xmlns:a16="http://schemas.microsoft.com/office/drawing/2014/main" id="{2913B3DC-9BFD-47BA-8014-1A4A3AE8F802}"/>
            </a:ext>
            <a:ext uri="{147F2762-F138-4A5C-976F-8EAC2B608ADB}">
              <a16:predDERef xmlns:a16="http://schemas.microsoft.com/office/drawing/2014/main" pred="{70D3649F-11EC-12E4-5476-49FE2FD792F8}"/>
            </a:ext>
          </a:extLst>
        </xdr:cNvPr>
        <xdr:cNvPicPr>
          <a:picLocks noChangeAspect="1"/>
        </xdr:cNvPicPr>
      </xdr:nvPicPr>
      <xdr:blipFill>
        <a:blip xmlns:r="http://schemas.openxmlformats.org/officeDocument/2006/relationships" r:embed="rId1"/>
        <a:stretch>
          <a:fillRect/>
        </a:stretch>
      </xdr:blipFill>
      <xdr:spPr>
        <a:xfrm>
          <a:off x="3286125" y="16621125"/>
          <a:ext cx="6838950" cy="4486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361950</xdr:colOff>
      <xdr:row>1</xdr:row>
      <xdr:rowOff>38100</xdr:rowOff>
    </xdr:from>
    <xdr:to>
      <xdr:col>15</xdr:col>
      <xdr:colOff>447675</xdr:colOff>
      <xdr:row>22</xdr:row>
      <xdr:rowOff>9525</xdr:rowOff>
    </xdr:to>
    <xdr:pic>
      <xdr:nvPicPr>
        <xdr:cNvPr id="3" name="Imagen 1">
          <a:extLst>
            <a:ext uri="{FF2B5EF4-FFF2-40B4-BE49-F238E27FC236}">
              <a16:creationId xmlns:a16="http://schemas.microsoft.com/office/drawing/2014/main" id="{27AD9DFD-036B-4072-A830-819D9EF337CF}"/>
            </a:ext>
            <a:ext uri="{147F2762-F138-4A5C-976F-8EAC2B608ADB}">
              <a16:predDERef xmlns:a16="http://schemas.microsoft.com/office/drawing/2014/main" pred="{DD03F022-9C59-8EBB-7A6C-E6E936D7A941}"/>
            </a:ext>
          </a:extLst>
        </xdr:cNvPr>
        <xdr:cNvPicPr>
          <a:picLocks noChangeAspect="1"/>
        </xdr:cNvPicPr>
      </xdr:nvPicPr>
      <xdr:blipFill>
        <a:blip xmlns:r="http://schemas.openxmlformats.org/officeDocument/2006/relationships" r:embed="rId1"/>
        <a:stretch>
          <a:fillRect/>
        </a:stretch>
      </xdr:blipFill>
      <xdr:spPr>
        <a:xfrm>
          <a:off x="3790950" y="8943975"/>
          <a:ext cx="5934075" cy="3971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a Rita da Silva Martins da Veiga" id="{868EE436-AC28-48C5-84A9-B310D282755D}" userId="S::ana.veiga@infraestruturasdeportugal.pt::e1c04465-6013-4aa2-a1cb-cb2b811c1a65"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4" dT="2021-12-03T14:58:49.97" personId="{868EE436-AC28-48C5-84A9-B310D282755D}" id="{74C462F4-C010-4C2B-9F82-F5D2716EADFC}">
    <text>the strech betwee Aljucen - Madrid - Salamanca is missing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9"/>
  <sheetViews>
    <sheetView workbookViewId="0">
      <selection activeCell="A10" sqref="A10"/>
    </sheetView>
  </sheetViews>
  <sheetFormatPr baseColWidth="10" defaultColWidth="9.140625" defaultRowHeight="15" x14ac:dyDescent="0.25"/>
  <cols>
    <col min="1" max="1" width="124.7109375" style="53" customWidth="1"/>
    <col min="2" max="16384" width="9.140625" style="53"/>
  </cols>
  <sheetData>
    <row r="5" spans="1:1" ht="15.75" thickBot="1" x14ac:dyDescent="0.3"/>
    <row r="6" spans="1:1" x14ac:dyDescent="0.25">
      <c r="A6" s="54" t="s">
        <v>0</v>
      </c>
    </row>
    <row r="7" spans="1:1" ht="75" x14ac:dyDescent="0.25">
      <c r="A7" s="55" t="s">
        <v>1</v>
      </c>
    </row>
    <row r="8" spans="1:1" x14ac:dyDescent="0.25">
      <c r="A8" s="56"/>
    </row>
    <row r="9" spans="1:1" ht="15.75" thickBot="1" x14ac:dyDescent="0.3">
      <c r="A9" s="57" t="s">
        <v>2</v>
      </c>
    </row>
  </sheetData>
  <pageMargins left="0.7" right="0.7" top="0.75" bottom="0.75" header="0.3" footer="0.3"/>
  <headerFooter>
    <oddFooter>&amp;L_x000D_&amp;1#&amp;"Calibri"&amp;10&amp;K008000 Interne SNCF Réseau</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40"/>
  <sheetViews>
    <sheetView workbookViewId="0">
      <selection activeCell="A10" sqref="A10"/>
    </sheetView>
  </sheetViews>
  <sheetFormatPr baseColWidth="10" defaultColWidth="9" defaultRowHeight="15" x14ac:dyDescent="0.25"/>
  <cols>
    <col min="2" max="2" width="16.5703125" hidden="1" customWidth="1"/>
    <col min="3" max="3" width="32.28515625" customWidth="1"/>
    <col min="4" max="4" width="5.42578125" customWidth="1"/>
    <col min="5" max="5" width="4.7109375" customWidth="1"/>
    <col min="6" max="6" width="11.42578125" style="30" customWidth="1"/>
    <col min="11" max="11" width="9.140625" customWidth="1"/>
    <col min="12" max="12" width="11.5703125" bestFit="1" customWidth="1"/>
    <col min="14" max="14" width="0" hidden="1" customWidth="1"/>
    <col min="15" max="15" width="10.5703125" style="30" customWidth="1"/>
    <col min="16" max="16" width="10.7109375" customWidth="1"/>
    <col min="17" max="17" width="9.140625" style="30"/>
    <col min="18" max="18" width="0" hidden="1" customWidth="1"/>
    <col min="21" max="21" width="10.5703125" customWidth="1"/>
    <col min="22" max="22" width="20.5703125" style="30" customWidth="1"/>
  </cols>
  <sheetData>
    <row r="1" spans="1:21" ht="15.75" customHeight="1" x14ac:dyDescent="0.25">
      <c r="A1" s="407" t="s">
        <v>41</v>
      </c>
      <c r="B1" s="408"/>
      <c r="C1" s="408"/>
      <c r="D1" s="408"/>
      <c r="E1" s="408"/>
      <c r="F1" s="408"/>
      <c r="G1" s="408"/>
      <c r="H1" s="408"/>
      <c r="I1" s="408"/>
      <c r="J1" s="408"/>
      <c r="K1" s="408"/>
      <c r="L1" s="408"/>
      <c r="M1" s="408"/>
      <c r="N1" s="408"/>
      <c r="O1" s="408"/>
      <c r="P1" s="408"/>
      <c r="Q1" s="408"/>
      <c r="R1" s="408"/>
      <c r="S1" s="408"/>
      <c r="T1" s="408"/>
      <c r="U1" s="409"/>
    </row>
    <row r="2" spans="1:21" x14ac:dyDescent="0.25">
      <c r="A2" s="144"/>
      <c r="B2" s="133"/>
      <c r="C2" s="133"/>
      <c r="D2" s="133"/>
      <c r="E2" s="133"/>
      <c r="F2" s="145"/>
      <c r="G2" s="133"/>
      <c r="H2" s="133"/>
      <c r="I2" s="133"/>
      <c r="J2" s="133"/>
      <c r="K2" s="133"/>
      <c r="L2" s="133"/>
      <c r="M2" s="133"/>
      <c r="N2" s="133"/>
      <c r="O2" s="145"/>
      <c r="P2" s="133"/>
      <c r="Q2" s="145"/>
      <c r="R2" s="133"/>
      <c r="S2" s="133"/>
      <c r="T2" s="133"/>
      <c r="U2" s="135"/>
    </row>
    <row r="3" spans="1:21" x14ac:dyDescent="0.25">
      <c r="A3" s="121"/>
      <c r="U3" s="122"/>
    </row>
    <row r="4" spans="1:21" x14ac:dyDescent="0.25">
      <c r="A4" s="121"/>
      <c r="U4" s="122"/>
    </row>
    <row r="5" spans="1:21" x14ac:dyDescent="0.25">
      <c r="A5" s="121"/>
      <c r="U5" s="122"/>
    </row>
    <row r="6" spans="1:21" x14ac:dyDescent="0.25">
      <c r="A6" s="121"/>
      <c r="U6" s="122"/>
    </row>
    <row r="7" spans="1:21" x14ac:dyDescent="0.25">
      <c r="A7" s="121"/>
      <c r="U7" s="122"/>
    </row>
    <row r="8" spans="1:21" x14ac:dyDescent="0.25">
      <c r="A8" s="121"/>
      <c r="U8" s="122"/>
    </row>
    <row r="9" spans="1:21" x14ac:dyDescent="0.25">
      <c r="A9" s="121"/>
      <c r="U9" s="122"/>
    </row>
    <row r="10" spans="1:21" x14ac:dyDescent="0.25">
      <c r="A10" s="121"/>
      <c r="U10" s="122"/>
    </row>
    <row r="11" spans="1:21" x14ac:dyDescent="0.25">
      <c r="A11" s="121"/>
      <c r="U11" s="122"/>
    </row>
    <row r="12" spans="1:21" x14ac:dyDescent="0.25">
      <c r="A12" s="121"/>
      <c r="U12" s="122"/>
    </row>
    <row r="13" spans="1:21" x14ac:dyDescent="0.25">
      <c r="A13" s="121"/>
      <c r="U13" s="122"/>
    </row>
    <row r="14" spans="1:21" x14ac:dyDescent="0.25">
      <c r="A14" s="121"/>
      <c r="U14" s="122"/>
    </row>
    <row r="15" spans="1:21" x14ac:dyDescent="0.25">
      <c r="A15" s="121"/>
      <c r="U15" s="122"/>
    </row>
    <row r="16" spans="1:21" x14ac:dyDescent="0.25">
      <c r="A16" s="121"/>
      <c r="U16" s="122"/>
    </row>
    <row r="17" spans="1:22" x14ac:dyDescent="0.25">
      <c r="A17" s="121"/>
      <c r="U17" s="122"/>
    </row>
    <row r="18" spans="1:22" x14ac:dyDescent="0.25">
      <c r="A18" s="121"/>
      <c r="U18" s="122"/>
    </row>
    <row r="19" spans="1:22" x14ac:dyDescent="0.25">
      <c r="A19" s="121"/>
      <c r="U19" s="122"/>
    </row>
    <row r="20" spans="1:22" x14ac:dyDescent="0.25">
      <c r="A20" s="121"/>
      <c r="U20" s="122"/>
    </row>
    <row r="21" spans="1:22" x14ac:dyDescent="0.25">
      <c r="A21" s="121"/>
      <c r="U21" s="122"/>
    </row>
    <row r="22" spans="1:22" x14ac:dyDescent="0.25">
      <c r="A22" s="123"/>
      <c r="B22" s="125"/>
      <c r="C22" s="125"/>
      <c r="D22" s="125"/>
      <c r="E22" s="125"/>
      <c r="F22" s="146"/>
      <c r="G22" s="125"/>
      <c r="H22" s="125"/>
      <c r="I22" s="125"/>
      <c r="J22" s="125"/>
      <c r="K22" s="125"/>
      <c r="L22" s="125"/>
      <c r="M22" s="125"/>
      <c r="N22" s="125"/>
      <c r="O22" s="146"/>
      <c r="P22" s="125"/>
      <c r="Q22" s="146"/>
      <c r="R22" s="125"/>
      <c r="S22" s="125"/>
      <c r="T22" s="125"/>
      <c r="U22" s="126"/>
    </row>
    <row r="24" spans="1:22" ht="15.75" x14ac:dyDescent="0.25">
      <c r="A24" s="336" t="s">
        <v>42</v>
      </c>
      <c r="B24" s="337"/>
      <c r="C24" s="337"/>
      <c r="D24" s="337"/>
      <c r="E24" s="337"/>
      <c r="F24" s="337"/>
      <c r="G24" s="337"/>
      <c r="H24" s="337"/>
      <c r="I24" s="337"/>
      <c r="J24" s="337"/>
      <c r="K24" s="337"/>
      <c r="L24" s="337"/>
      <c r="M24" s="337"/>
      <c r="N24" s="337"/>
      <c r="O24" s="337"/>
      <c r="P24" s="337"/>
      <c r="Q24" s="337"/>
      <c r="R24" s="337"/>
      <c r="S24" s="337"/>
      <c r="T24" s="337"/>
      <c r="U24" s="338"/>
    </row>
    <row r="25" spans="1:22" ht="45" x14ac:dyDescent="0.25">
      <c r="A25" s="149" t="s">
        <v>42</v>
      </c>
      <c r="B25" s="150"/>
      <c r="C25" s="410" t="s">
        <v>43</v>
      </c>
      <c r="D25" s="410"/>
      <c r="E25" s="410"/>
      <c r="F25" s="410"/>
      <c r="G25" s="410"/>
      <c r="H25" s="410"/>
      <c r="I25" s="410"/>
      <c r="J25" s="410"/>
      <c r="K25" s="410"/>
      <c r="L25" s="410"/>
      <c r="M25" s="410"/>
      <c r="N25" s="410"/>
      <c r="O25" s="410"/>
      <c r="P25" s="410"/>
      <c r="Q25" s="410"/>
      <c r="R25" s="410"/>
      <c r="S25" s="410"/>
      <c r="T25" s="410"/>
      <c r="U25" s="149" t="s">
        <v>66</v>
      </c>
    </row>
    <row r="26" spans="1:22" ht="27" customHeight="1" x14ac:dyDescent="0.25">
      <c r="A26" s="151" t="s">
        <v>121</v>
      </c>
      <c r="B26" s="152" t="s">
        <v>122</v>
      </c>
      <c r="C26" s="411" t="s">
        <v>123</v>
      </c>
      <c r="D26" s="411"/>
      <c r="E26" s="411"/>
      <c r="F26" s="411"/>
      <c r="G26" s="411"/>
      <c r="H26" s="411"/>
      <c r="I26" s="411"/>
      <c r="J26" s="411"/>
      <c r="K26" s="411"/>
      <c r="L26" s="411"/>
      <c r="M26" s="411"/>
      <c r="N26" s="411"/>
      <c r="O26" s="411"/>
      <c r="P26" s="411"/>
      <c r="Q26" s="411"/>
      <c r="R26" s="411"/>
      <c r="S26" s="411"/>
      <c r="T26" s="411"/>
      <c r="U26" s="148" t="s">
        <v>109</v>
      </c>
    </row>
    <row r="27" spans="1:22" ht="53.25" customHeight="1" x14ac:dyDescent="0.25">
      <c r="A27" s="139" t="s">
        <v>124</v>
      </c>
      <c r="B27" s="141" t="s">
        <v>122</v>
      </c>
      <c r="C27" s="412" t="s">
        <v>125</v>
      </c>
      <c r="D27" s="411"/>
      <c r="E27" s="411"/>
      <c r="F27" s="411"/>
      <c r="G27" s="411"/>
      <c r="H27" s="411"/>
      <c r="I27" s="411"/>
      <c r="J27" s="411"/>
      <c r="K27" s="411"/>
      <c r="L27" s="411"/>
      <c r="M27" s="411"/>
      <c r="N27" s="411"/>
      <c r="O27" s="411"/>
      <c r="P27" s="411"/>
      <c r="Q27" s="411"/>
      <c r="R27" s="411"/>
      <c r="S27" s="411"/>
      <c r="T27" s="411"/>
      <c r="U27" s="148" t="s">
        <v>109</v>
      </c>
    </row>
    <row r="30" spans="1:22" ht="28.5" customHeight="1" x14ac:dyDescent="0.25">
      <c r="A30" s="354" t="s">
        <v>46</v>
      </c>
      <c r="B30" s="79" t="s">
        <v>6</v>
      </c>
      <c r="C30" s="35" t="s">
        <v>8</v>
      </c>
      <c r="D30" s="348" t="s">
        <v>47</v>
      </c>
      <c r="E30" s="348"/>
      <c r="F30" s="348" t="s">
        <v>48</v>
      </c>
      <c r="G30" s="348"/>
      <c r="H30" s="348"/>
      <c r="I30" s="79"/>
      <c r="J30" s="350" t="s">
        <v>49</v>
      </c>
      <c r="K30" s="350" t="s">
        <v>50</v>
      </c>
      <c r="L30" s="352" t="s">
        <v>51</v>
      </c>
      <c r="M30" s="348" t="s">
        <v>26</v>
      </c>
      <c r="O30" s="80" t="s">
        <v>52</v>
      </c>
      <c r="P30" s="80" t="s">
        <v>30</v>
      </c>
      <c r="Q30" s="350" t="s">
        <v>53</v>
      </c>
      <c r="R30" s="374" t="s">
        <v>54</v>
      </c>
      <c r="S30" s="350" t="s">
        <v>54</v>
      </c>
      <c r="T30" s="17" t="s">
        <v>55</v>
      </c>
      <c r="U30" s="17" t="s">
        <v>56</v>
      </c>
      <c r="V30" s="83" t="s">
        <v>57</v>
      </c>
    </row>
    <row r="31" spans="1:22" ht="33" customHeight="1" thickBot="1" x14ac:dyDescent="0.3">
      <c r="A31" s="355"/>
      <c r="B31" s="18"/>
      <c r="C31" s="33"/>
      <c r="D31" s="19" t="s">
        <v>58</v>
      </c>
      <c r="E31" s="19" t="s">
        <v>59</v>
      </c>
      <c r="F31" s="33" t="s">
        <v>60</v>
      </c>
      <c r="G31" s="33" t="s">
        <v>61</v>
      </c>
      <c r="H31" s="33" t="s">
        <v>62</v>
      </c>
      <c r="I31" s="33" t="s">
        <v>20</v>
      </c>
      <c r="J31" s="351"/>
      <c r="K31" s="351"/>
      <c r="L31" s="353"/>
      <c r="M31" s="349"/>
      <c r="N31" s="19" t="s">
        <v>58</v>
      </c>
      <c r="O31" s="33" t="s">
        <v>59</v>
      </c>
      <c r="P31" s="33" t="s">
        <v>63</v>
      </c>
      <c r="Q31" s="351"/>
      <c r="R31" s="375"/>
      <c r="S31" s="351"/>
      <c r="T31" s="20" t="s">
        <v>64</v>
      </c>
      <c r="U31" s="20"/>
      <c r="V31" s="85"/>
    </row>
    <row r="32" spans="1:22" ht="15.75" thickBot="1" x14ac:dyDescent="0.3"/>
    <row r="33" spans="1:22" ht="15.75" customHeight="1" thickBot="1" x14ac:dyDescent="0.3">
      <c r="A33" s="345" t="s">
        <v>126</v>
      </c>
      <c r="B33" s="346"/>
      <c r="C33" s="346"/>
      <c r="D33" s="346"/>
      <c r="E33" s="346"/>
      <c r="F33" s="346"/>
      <c r="G33" s="346"/>
      <c r="H33" s="346"/>
      <c r="I33" s="346"/>
      <c r="J33" s="346"/>
      <c r="K33" s="346"/>
      <c r="L33" s="346"/>
      <c r="M33" s="346"/>
      <c r="N33" s="346"/>
      <c r="O33" s="346"/>
      <c r="P33" s="346"/>
      <c r="Q33" s="346"/>
      <c r="R33" s="346"/>
      <c r="S33" s="346"/>
      <c r="T33" s="346"/>
      <c r="U33" s="346"/>
      <c r="V33" s="347"/>
    </row>
    <row r="34" spans="1:22" s="11" customFormat="1" ht="23.25" thickBot="1" x14ac:dyDescent="0.25">
      <c r="A34" s="61" t="str">
        <f>'scenario input table'!A40</f>
        <v>ADIF</v>
      </c>
      <c r="B34" s="62" t="str">
        <f>'scenario input table'!B40</f>
        <v>Alcázar - Manzanares</v>
      </c>
      <c r="C34" s="62" t="str">
        <f>'scenario input table'!C40</f>
        <v>Alcázar - Manzanares</v>
      </c>
      <c r="D34" s="23" t="str">
        <f>'scenario input table'!D40</f>
        <v>x</v>
      </c>
      <c r="E34" s="23" t="str">
        <f>'scenario input table'!E40</f>
        <v>x</v>
      </c>
      <c r="F34" s="31" t="str">
        <f>'scenario input table'!F40</f>
        <v>3 kV DC</v>
      </c>
      <c r="G34" s="23">
        <f>'scenario input table'!G40</f>
        <v>500</v>
      </c>
      <c r="H34" s="23" t="str">
        <f>'scenario input table'!H40</f>
        <v>D4</v>
      </c>
      <c r="I34" s="23">
        <f>'scenario input table'!I40</f>
        <v>2</v>
      </c>
      <c r="J34" s="23" t="str">
        <f>'scenario input table'!J40</f>
        <v>IB</v>
      </c>
      <c r="K34" s="23">
        <f>'scenario input table'!K40</f>
        <v>0</v>
      </c>
      <c r="L34" s="23">
        <f>'scenario input table'!L40</f>
        <v>0</v>
      </c>
      <c r="M34" s="23" t="str">
        <f>'scenario input table'!M40</f>
        <v>ASFA</v>
      </c>
      <c r="N34" s="23">
        <f>'scenario input table'!N40</f>
        <v>0</v>
      </c>
      <c r="O34" s="31" t="str">
        <f>'scenario input table'!O40</f>
        <v xml:space="preserve">no restriction up to 120 </v>
      </c>
      <c r="P34" s="23">
        <f>'scenario input table'!P40</f>
        <v>0</v>
      </c>
      <c r="Q34" s="31" t="str">
        <f>'scenario input table'!Q40</f>
        <v>1400t Elect.</v>
      </c>
      <c r="R34" s="23">
        <f>'scenario input table'!R40</f>
        <v>0</v>
      </c>
      <c r="S34" s="23">
        <f>'scenario input table'!S40</f>
        <v>6</v>
      </c>
      <c r="T34" s="23">
        <f>'scenario input table'!T40</f>
        <v>0</v>
      </c>
      <c r="U34" s="23" t="str">
        <f>'scenario input table'!U40</f>
        <v>Iberian gauge</v>
      </c>
      <c r="V34" s="48" t="str">
        <f>'scenario input table'!V40</f>
        <v>Good</v>
      </c>
    </row>
    <row r="35" spans="1:22" ht="15.75" thickBot="1" x14ac:dyDescent="0.3"/>
    <row r="36" spans="1:22" ht="15.75" customHeight="1" thickBot="1" x14ac:dyDescent="0.3">
      <c r="A36" s="342" t="s">
        <v>127</v>
      </c>
      <c r="B36" s="343"/>
      <c r="C36" s="343"/>
      <c r="D36" s="343"/>
      <c r="E36" s="343"/>
      <c r="F36" s="343"/>
      <c r="G36" s="343"/>
      <c r="H36" s="343"/>
      <c r="I36" s="343"/>
      <c r="J36" s="343"/>
      <c r="K36" s="343"/>
      <c r="L36" s="343"/>
      <c r="M36" s="343"/>
      <c r="N36" s="343"/>
      <c r="O36" s="343"/>
      <c r="P36" s="343"/>
      <c r="Q36" s="343"/>
      <c r="R36" s="343"/>
      <c r="S36" s="343"/>
      <c r="T36" s="343"/>
      <c r="U36" s="343"/>
      <c r="V36" s="344"/>
    </row>
    <row r="37" spans="1:22" s="16" customFormat="1" ht="34.5" thickBot="1" x14ac:dyDescent="0.3">
      <c r="A37" s="61" t="str">
        <f>'scenario input table'!A41</f>
        <v>ADIF</v>
      </c>
      <c r="B37" s="62" t="str">
        <f>'scenario input table'!B41</f>
        <v>Alcázar - Manzanares</v>
      </c>
      <c r="C37" s="49" t="str">
        <f>'scenario input table'!C41</f>
        <v>Aljucén - Cáceres - Villaluenga Yuncler - Madrid Belt</v>
      </c>
      <c r="D37" s="23" t="str">
        <f>'scenario input table'!D41</f>
        <v>x</v>
      </c>
      <c r="E37" s="23" t="str">
        <f>'scenario input table'!E41</f>
        <v>x</v>
      </c>
      <c r="F37" s="31" t="str">
        <f>'scenario input table'!F41</f>
        <v>3 kV DC / not electrified</v>
      </c>
      <c r="G37" s="23">
        <f>'scenario input table'!G41</f>
        <v>420</v>
      </c>
      <c r="H37" s="23" t="str">
        <f>'scenario input table'!H41</f>
        <v>D4</v>
      </c>
      <c r="I37" s="23" t="str">
        <f>'scenario input table'!I41</f>
        <v>1-2</v>
      </c>
      <c r="J37" s="23" t="str">
        <f>'scenario input table'!J41</f>
        <v>IB</v>
      </c>
      <c r="K37" s="23">
        <f>'scenario input table'!K41</f>
        <v>0</v>
      </c>
      <c r="L37" s="23">
        <f>'scenario input table'!L41</f>
        <v>0</v>
      </c>
      <c r="M37" s="23" t="str">
        <f>'scenario input table'!M41</f>
        <v>ASFA</v>
      </c>
      <c r="N37" s="23">
        <f>'scenario input table'!N41</f>
        <v>0</v>
      </c>
      <c r="O37" s="31" t="str">
        <f>'scenario input table'!O41</f>
        <v xml:space="preserve">no restriction up to 120 </v>
      </c>
      <c r="P37" s="23" t="str">
        <f>'scenario input table'!P41</f>
        <v>appr. 450</v>
      </c>
      <c r="Q37" s="31" t="str">
        <f>'scenario input table'!Q41</f>
        <v>1100t Diesel</v>
      </c>
      <c r="R37" s="23">
        <f>'scenario input table'!R41</f>
        <v>0</v>
      </c>
      <c r="S37" s="23">
        <f>'scenario input table'!S41</f>
        <v>22</v>
      </c>
      <c r="T37" s="23">
        <f>'scenario input table'!T41</f>
        <v>0</v>
      </c>
      <c r="U37" s="23" t="str">
        <f>'scenario input table'!U41</f>
        <v>Iberian gauge</v>
      </c>
      <c r="V37" s="48" t="str">
        <f>'scenario input table'!V41</f>
        <v>Good, except sections within Madrid Belt which could be Limited</v>
      </c>
    </row>
    <row r="38" spans="1:22" ht="15.75" thickBot="1" x14ac:dyDescent="0.3"/>
    <row r="39" spans="1:22" ht="15.75" customHeight="1" thickBot="1" x14ac:dyDescent="0.3">
      <c r="A39" s="342" t="s">
        <v>128</v>
      </c>
      <c r="B39" s="343"/>
      <c r="C39" s="343"/>
      <c r="D39" s="343"/>
      <c r="E39" s="343"/>
      <c r="F39" s="343"/>
      <c r="G39" s="343"/>
      <c r="H39" s="343"/>
      <c r="I39" s="343"/>
      <c r="J39" s="343"/>
      <c r="K39" s="343"/>
      <c r="L39" s="343"/>
      <c r="M39" s="343"/>
      <c r="N39" s="343"/>
      <c r="O39" s="343"/>
      <c r="P39" s="343"/>
      <c r="Q39" s="343"/>
      <c r="R39" s="343"/>
      <c r="S39" s="343"/>
      <c r="T39" s="343"/>
      <c r="U39" s="343"/>
      <c r="V39" s="344"/>
    </row>
    <row r="40" spans="1:22" s="16" customFormat="1" ht="34.5" thickBot="1" x14ac:dyDescent="0.3">
      <c r="A40" s="61" t="str">
        <f>'scenario input table'!A43</f>
        <v>ADIF</v>
      </c>
      <c r="B40" s="62" t="str">
        <f>'scenario input table'!B43</f>
        <v>Manzanares - Bobadilla</v>
      </c>
      <c r="C40" s="49" t="str">
        <f>'scenario input table'!C43</f>
        <v>Bobadilla - Sevilla Belt - Los Rosales - Zafra - Mérida - Aljucén - Cáceres - Villaluenga Yuncler - Madrid Belt</v>
      </c>
      <c r="D40" s="23" t="str">
        <f>'scenario input table'!D43</f>
        <v>x</v>
      </c>
      <c r="E40" s="23" t="str">
        <f>'scenario input table'!E43</f>
        <v>x</v>
      </c>
      <c r="F40" s="31" t="str">
        <f>'scenario input table'!F43</f>
        <v>3 kV DC / not electrified</v>
      </c>
      <c r="G40" s="23">
        <f>'scenario input table'!G43</f>
        <v>350</v>
      </c>
      <c r="H40" s="23" t="str">
        <f>'scenario input table'!H43</f>
        <v>D4</v>
      </c>
      <c r="I40" s="23" t="str">
        <f>'scenario input table'!I43</f>
        <v>1-2</v>
      </c>
      <c r="J40" s="23" t="str">
        <f>'scenario input table'!J43</f>
        <v>IB</v>
      </c>
      <c r="K40" s="23">
        <f>'scenario input table'!K43</f>
        <v>0</v>
      </c>
      <c r="L40" s="23">
        <f>'scenario input table'!L43</f>
        <v>0</v>
      </c>
      <c r="M40" s="23" t="str">
        <f>'scenario input table'!M43</f>
        <v>ASFA</v>
      </c>
      <c r="N40" s="23">
        <f>'scenario input table'!N43</f>
        <v>0</v>
      </c>
      <c r="O40" s="31" t="str">
        <f>'scenario input table'!O43</f>
        <v xml:space="preserve">no restriction up to 120 </v>
      </c>
      <c r="P40" s="23" t="str">
        <f>'scenario input table'!P43</f>
        <v>appr. 1150</v>
      </c>
      <c r="Q40" s="31" t="str">
        <f>'scenario input table'!Q43</f>
        <v>1100t Diesel</v>
      </c>
      <c r="R40" s="23">
        <f>'scenario input table'!R43</f>
        <v>0</v>
      </c>
      <c r="S40" s="23">
        <f>'scenario input table'!S43</f>
        <v>28</v>
      </c>
      <c r="T40" s="23">
        <f>'scenario input table'!T43</f>
        <v>0</v>
      </c>
      <c r="U40" s="23" t="str">
        <f>'scenario input table'!U43</f>
        <v>Iberian gauge</v>
      </c>
      <c r="V40" s="48" t="str">
        <f>'scenario input table'!V43</f>
        <v>Good: except sections within Madrid and Sevilla Belts which could be Limited.</v>
      </c>
    </row>
  </sheetData>
  <mergeCells count="18">
    <mergeCell ref="A1:U1"/>
    <mergeCell ref="A24:U24"/>
    <mergeCell ref="C25:T25"/>
    <mergeCell ref="C26:T26"/>
    <mergeCell ref="C27:T27"/>
    <mergeCell ref="A33:V33"/>
    <mergeCell ref="A36:V36"/>
    <mergeCell ref="A39:V39"/>
    <mergeCell ref="M30:M31"/>
    <mergeCell ref="Q30:Q31"/>
    <mergeCell ref="R30:R31"/>
    <mergeCell ref="A30:A31"/>
    <mergeCell ref="D30:E30"/>
    <mergeCell ref="F30:H30"/>
    <mergeCell ref="J30:J31"/>
    <mergeCell ref="K30:K31"/>
    <mergeCell ref="L30:L31"/>
    <mergeCell ref="S30:S31"/>
  </mergeCells>
  <conditionalFormatting sqref="A33">
    <cfRule type="cellIs" dxfId="81" priority="13" operator="between">
      <formula>0</formula>
      <formula>0</formula>
    </cfRule>
  </conditionalFormatting>
  <conditionalFormatting sqref="A36">
    <cfRule type="cellIs" dxfId="80" priority="12" operator="between">
      <formula>0</formula>
      <formula>0</formula>
    </cfRule>
  </conditionalFormatting>
  <conditionalFormatting sqref="A39">
    <cfRule type="cellIs" dxfId="79" priority="11" operator="between">
      <formula>0</formula>
      <formula>0</formula>
    </cfRule>
  </conditionalFormatting>
  <conditionalFormatting sqref="A34:XFD35 A36 W36:XFD36 A39 W39:XFD39 A37:XFD38 A40:XFD40">
    <cfRule type="cellIs" dxfId="78" priority="9" operator="equal">
      <formula>0</formula>
    </cfRule>
  </conditionalFormatting>
  <conditionalFormatting sqref="A1">
    <cfRule type="cellIs" dxfId="77" priority="4" operator="between">
      <formula>0</formula>
      <formula>0</formula>
    </cfRule>
  </conditionalFormatting>
  <conditionalFormatting sqref="A1">
    <cfRule type="cellIs" dxfId="76" priority="3" operator="equal">
      <formula>0</formula>
    </cfRule>
  </conditionalFormatting>
  <conditionalFormatting sqref="A24">
    <cfRule type="cellIs" dxfId="75" priority="2" operator="between">
      <formula>0</formula>
      <formula>0</formula>
    </cfRule>
  </conditionalFormatting>
  <conditionalFormatting sqref="A24">
    <cfRule type="cellIs" dxfId="74" priority="1" operator="equal">
      <formula>0</formula>
    </cfRule>
  </conditionalFormatting>
  <pageMargins left="0.7" right="0.7" top="0.75" bottom="0.75" header="0.3" footer="0.3"/>
  <pageSetup paperSize="9" orientation="portrait" r:id="rId1"/>
  <headerFooter>
    <oddFooter>&amp;L_x000D_&amp;1#&amp;"Calibri"&amp;10&amp;K008000 Interne SNCF Réseau</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46"/>
  <sheetViews>
    <sheetView topLeftCell="A13" zoomScale="85" zoomScaleNormal="85" workbookViewId="0">
      <selection activeCell="W17" sqref="W17"/>
    </sheetView>
  </sheetViews>
  <sheetFormatPr baseColWidth="10" defaultColWidth="9" defaultRowHeight="19.899999999999999" customHeight="1" x14ac:dyDescent="0.25"/>
  <cols>
    <col min="2" max="2" width="24.7109375" hidden="1" customWidth="1"/>
    <col min="3" max="3" width="36.42578125" style="30" customWidth="1"/>
    <col min="4" max="4" width="5.42578125" customWidth="1"/>
    <col min="5" max="5" width="4.7109375" customWidth="1"/>
    <col min="6" max="6" width="11.42578125" style="30" customWidth="1"/>
    <col min="11" max="11" width="9.140625" customWidth="1"/>
    <col min="12" max="12" width="11.5703125" bestFit="1" customWidth="1"/>
    <col min="14" max="14" width="0" hidden="1" customWidth="1"/>
    <col min="15" max="15" width="11.85546875" style="30" customWidth="1"/>
    <col min="16" max="16" width="10.42578125" customWidth="1"/>
    <col min="18" max="18" width="0" hidden="1" customWidth="1"/>
    <col min="21" max="21" width="10.5703125" customWidth="1"/>
    <col min="22" max="22" width="22.7109375" customWidth="1"/>
  </cols>
  <sheetData>
    <row r="1" spans="1:21" ht="19.899999999999999" customHeight="1" x14ac:dyDescent="0.25">
      <c r="A1" s="407" t="s">
        <v>41</v>
      </c>
      <c r="B1" s="408"/>
      <c r="C1" s="408"/>
      <c r="D1" s="408"/>
      <c r="E1" s="408"/>
      <c r="F1" s="408"/>
      <c r="G1" s="408"/>
      <c r="H1" s="408"/>
      <c r="I1" s="408"/>
      <c r="J1" s="408"/>
      <c r="K1" s="408"/>
      <c r="L1" s="408"/>
      <c r="M1" s="408"/>
      <c r="N1" s="408"/>
      <c r="O1" s="408"/>
      <c r="P1" s="408"/>
      <c r="Q1" s="408"/>
      <c r="R1" s="408"/>
      <c r="S1" s="408"/>
      <c r="T1" s="408"/>
      <c r="U1" s="409"/>
    </row>
    <row r="2" spans="1:21" ht="19.899999999999999" customHeight="1" x14ac:dyDescent="0.25">
      <c r="A2" s="144"/>
      <c r="B2" s="133"/>
      <c r="C2" s="145"/>
      <c r="D2" s="133"/>
      <c r="E2" s="133"/>
      <c r="F2" s="145"/>
      <c r="G2" s="133"/>
      <c r="H2" s="133"/>
      <c r="I2" s="133"/>
      <c r="J2" s="133"/>
      <c r="K2" s="133"/>
      <c r="L2" s="133"/>
      <c r="M2" s="133"/>
      <c r="N2" s="133"/>
      <c r="O2" s="145"/>
      <c r="P2" s="133"/>
      <c r="Q2" s="133"/>
      <c r="R2" s="133"/>
      <c r="S2" s="133"/>
      <c r="T2" s="133"/>
      <c r="U2" s="135"/>
    </row>
    <row r="3" spans="1:21" ht="19.899999999999999" customHeight="1" x14ac:dyDescent="0.25">
      <c r="A3" s="121"/>
      <c r="C3"/>
      <c r="U3" s="122"/>
    </row>
    <row r="4" spans="1:21" ht="19.899999999999999" customHeight="1" x14ac:dyDescent="0.25">
      <c r="A4" s="121"/>
      <c r="U4" s="122"/>
    </row>
    <row r="5" spans="1:21" ht="19.899999999999999" customHeight="1" x14ac:dyDescent="0.25">
      <c r="A5" s="121"/>
      <c r="U5" s="122"/>
    </row>
    <row r="6" spans="1:21" ht="19.899999999999999" customHeight="1" x14ac:dyDescent="0.25">
      <c r="A6" s="121"/>
      <c r="U6" s="122"/>
    </row>
    <row r="7" spans="1:21" ht="19.899999999999999" customHeight="1" x14ac:dyDescent="0.25">
      <c r="A7" s="121"/>
      <c r="U7" s="122"/>
    </row>
    <row r="8" spans="1:21" ht="19.899999999999999" customHeight="1" x14ac:dyDescent="0.25">
      <c r="A8" s="121"/>
      <c r="U8" s="122"/>
    </row>
    <row r="9" spans="1:21" ht="19.899999999999999" customHeight="1" x14ac:dyDescent="0.25">
      <c r="A9" s="121"/>
      <c r="U9" s="122"/>
    </row>
    <row r="10" spans="1:21" ht="19.899999999999999" customHeight="1" x14ac:dyDescent="0.25">
      <c r="A10" s="121"/>
      <c r="U10" s="122"/>
    </row>
    <row r="11" spans="1:21" ht="19.899999999999999" customHeight="1" x14ac:dyDescent="0.25">
      <c r="A11" s="121"/>
      <c r="U11" s="122"/>
    </row>
    <row r="12" spans="1:21" ht="19.899999999999999" customHeight="1" x14ac:dyDescent="0.25">
      <c r="A12" s="121"/>
      <c r="U12" s="122"/>
    </row>
    <row r="13" spans="1:21" ht="19.899999999999999" customHeight="1" x14ac:dyDescent="0.25">
      <c r="A13" s="121"/>
      <c r="U13" s="122"/>
    </row>
    <row r="14" spans="1:21" ht="19.899999999999999" customHeight="1" x14ac:dyDescent="0.25">
      <c r="A14" s="121"/>
      <c r="U14" s="122"/>
    </row>
    <row r="15" spans="1:21" ht="19.899999999999999" customHeight="1" x14ac:dyDescent="0.25">
      <c r="A15" s="121"/>
      <c r="U15" s="122"/>
    </row>
    <row r="16" spans="1:21" ht="19.899999999999999" customHeight="1" x14ac:dyDescent="0.25">
      <c r="A16" s="121"/>
      <c r="U16" s="122"/>
    </row>
    <row r="17" spans="1:22" ht="19.899999999999999" customHeight="1" x14ac:dyDescent="0.25">
      <c r="A17" s="123"/>
      <c r="B17" s="125"/>
      <c r="C17" s="146"/>
      <c r="D17" s="125"/>
      <c r="E17" s="125"/>
      <c r="F17" s="146"/>
      <c r="G17" s="125"/>
      <c r="H17" s="125"/>
      <c r="I17" s="125"/>
      <c r="J17" s="125"/>
      <c r="K17" s="125"/>
      <c r="L17" s="125"/>
      <c r="M17" s="125"/>
      <c r="N17" s="125"/>
      <c r="O17" s="146"/>
      <c r="P17" s="125"/>
      <c r="Q17" s="125"/>
      <c r="R17" s="125"/>
      <c r="S17" s="125"/>
      <c r="T17" s="125"/>
      <c r="U17" s="126"/>
    </row>
    <row r="19" spans="1:22" ht="19.899999999999999" customHeight="1" x14ac:dyDescent="0.25">
      <c r="A19" s="336" t="s">
        <v>42</v>
      </c>
      <c r="B19" s="337"/>
      <c r="C19" s="337"/>
      <c r="D19" s="337"/>
      <c r="E19" s="337"/>
      <c r="F19" s="337"/>
      <c r="G19" s="337"/>
      <c r="H19" s="337"/>
      <c r="I19" s="337"/>
      <c r="J19" s="337"/>
      <c r="K19" s="337"/>
      <c r="L19" s="337"/>
      <c r="M19" s="337"/>
      <c r="N19" s="337"/>
      <c r="O19" s="337"/>
      <c r="P19" s="337"/>
      <c r="Q19" s="337"/>
      <c r="R19" s="337"/>
      <c r="S19" s="337"/>
      <c r="T19" s="337"/>
      <c r="U19" s="338"/>
    </row>
    <row r="20" spans="1:22" ht="19.899999999999999" customHeight="1" x14ac:dyDescent="0.25">
      <c r="A20" s="149" t="s">
        <v>42</v>
      </c>
      <c r="B20" s="150"/>
      <c r="C20" s="410" t="s">
        <v>43</v>
      </c>
      <c r="D20" s="410"/>
      <c r="E20" s="410"/>
      <c r="F20" s="410"/>
      <c r="G20" s="410"/>
      <c r="H20" s="410"/>
      <c r="I20" s="410"/>
      <c r="J20" s="410"/>
      <c r="K20" s="410"/>
      <c r="L20" s="410"/>
      <c r="M20" s="410"/>
      <c r="N20" s="410"/>
      <c r="O20" s="410"/>
      <c r="P20" s="410"/>
      <c r="Q20" s="410"/>
      <c r="R20" s="410"/>
      <c r="S20" s="410"/>
      <c r="T20" s="410"/>
      <c r="U20" s="149" t="s">
        <v>66</v>
      </c>
    </row>
    <row r="21" spans="1:22" ht="19.899999999999999" customHeight="1" x14ac:dyDescent="0.25">
      <c r="A21" s="138" t="s">
        <v>129</v>
      </c>
      <c r="B21" s="152" t="s">
        <v>122</v>
      </c>
      <c r="C21" s="414" t="s">
        <v>130</v>
      </c>
      <c r="D21" s="414"/>
      <c r="E21" s="414"/>
      <c r="F21" s="414"/>
      <c r="G21" s="414"/>
      <c r="H21" s="414"/>
      <c r="I21" s="414"/>
      <c r="J21" s="414"/>
      <c r="K21" s="414"/>
      <c r="L21" s="414"/>
      <c r="M21" s="414"/>
      <c r="N21" s="414"/>
      <c r="O21" s="414"/>
      <c r="P21" s="414"/>
      <c r="Q21" s="414"/>
      <c r="R21" s="414"/>
      <c r="S21" s="414"/>
      <c r="T21" s="414"/>
      <c r="U21" s="148" t="s">
        <v>109</v>
      </c>
    </row>
    <row r="22" spans="1:22" ht="19.899999999999999" customHeight="1" x14ac:dyDescent="0.25">
      <c r="A22" s="138" t="s">
        <v>131</v>
      </c>
      <c r="B22" s="140" t="s">
        <v>96</v>
      </c>
      <c r="C22" s="415" t="s">
        <v>132</v>
      </c>
      <c r="D22" s="414"/>
      <c r="E22" s="414"/>
      <c r="F22" s="414"/>
      <c r="G22" s="414"/>
      <c r="H22" s="414"/>
      <c r="I22" s="414"/>
      <c r="J22" s="414"/>
      <c r="K22" s="414"/>
      <c r="L22" s="414"/>
      <c r="M22" s="414"/>
      <c r="N22" s="414"/>
      <c r="O22" s="414"/>
      <c r="P22" s="414"/>
      <c r="Q22" s="414"/>
      <c r="R22" s="414"/>
      <c r="S22" s="414"/>
      <c r="T22" s="414"/>
      <c r="U22" s="148" t="s">
        <v>109</v>
      </c>
    </row>
    <row r="23" spans="1:22" ht="19.899999999999999" customHeight="1" x14ac:dyDescent="0.25">
      <c r="A23" s="139" t="s">
        <v>133</v>
      </c>
      <c r="B23" s="141" t="s">
        <v>134</v>
      </c>
      <c r="C23" s="413" t="s">
        <v>123</v>
      </c>
      <c r="D23" s="413"/>
      <c r="E23" s="413"/>
      <c r="F23" s="413"/>
      <c r="G23" s="413"/>
      <c r="H23" s="413"/>
      <c r="I23" s="413"/>
      <c r="J23" s="413"/>
      <c r="K23" s="413"/>
      <c r="L23" s="413"/>
      <c r="M23" s="413"/>
      <c r="N23" s="413"/>
      <c r="O23" s="413"/>
      <c r="P23" s="413"/>
      <c r="Q23" s="413"/>
      <c r="R23" s="413"/>
      <c r="S23" s="413"/>
      <c r="T23" s="413"/>
      <c r="U23" s="148" t="s">
        <v>109</v>
      </c>
    </row>
    <row r="26" spans="1:22" ht="19.899999999999999" customHeight="1" x14ac:dyDescent="0.25">
      <c r="A26" s="386" t="s">
        <v>46</v>
      </c>
      <c r="B26" s="79" t="s">
        <v>6</v>
      </c>
      <c r="C26" s="35" t="s">
        <v>8</v>
      </c>
      <c r="D26" s="388" t="s">
        <v>47</v>
      </c>
      <c r="E26" s="389"/>
      <c r="F26" s="388" t="s">
        <v>48</v>
      </c>
      <c r="G26" s="390"/>
      <c r="H26" s="389"/>
      <c r="I26" s="79"/>
      <c r="J26" s="382" t="s">
        <v>49</v>
      </c>
      <c r="K26" s="382" t="s">
        <v>50</v>
      </c>
      <c r="L26" s="391" t="s">
        <v>51</v>
      </c>
      <c r="M26" s="380" t="s">
        <v>26</v>
      </c>
      <c r="N26" s="93" t="s">
        <v>52</v>
      </c>
      <c r="O26" s="80" t="s">
        <v>52</v>
      </c>
      <c r="P26" s="80" t="s">
        <v>30</v>
      </c>
      <c r="Q26" s="382" t="s">
        <v>53</v>
      </c>
      <c r="R26" s="384" t="s">
        <v>54</v>
      </c>
      <c r="S26" s="382" t="s">
        <v>54</v>
      </c>
      <c r="T26" s="17" t="s">
        <v>55</v>
      </c>
      <c r="U26" s="17" t="s">
        <v>56</v>
      </c>
      <c r="V26" s="83" t="s">
        <v>57</v>
      </c>
    </row>
    <row r="27" spans="1:22" ht="19.899999999999999" customHeight="1" x14ac:dyDescent="0.25">
      <c r="A27" s="387"/>
      <c r="B27" s="18"/>
      <c r="C27" s="33"/>
      <c r="D27" s="19" t="s">
        <v>58</v>
      </c>
      <c r="E27" s="19" t="s">
        <v>59</v>
      </c>
      <c r="F27" s="33" t="s">
        <v>60</v>
      </c>
      <c r="G27" s="33" t="s">
        <v>61</v>
      </c>
      <c r="H27" s="33" t="s">
        <v>62</v>
      </c>
      <c r="I27" s="33" t="s">
        <v>20</v>
      </c>
      <c r="J27" s="383"/>
      <c r="K27" s="383"/>
      <c r="L27" s="392"/>
      <c r="M27" s="381"/>
      <c r="N27" s="19" t="s">
        <v>58</v>
      </c>
      <c r="O27" s="33" t="s">
        <v>59</v>
      </c>
      <c r="P27" s="33" t="s">
        <v>63</v>
      </c>
      <c r="Q27" s="383"/>
      <c r="R27" s="385"/>
      <c r="S27" s="383"/>
      <c r="T27" s="20" t="s">
        <v>64</v>
      </c>
      <c r="U27" s="20"/>
      <c r="V27" s="21"/>
    </row>
    <row r="29" spans="1:22" ht="19.899999999999999" customHeight="1" x14ac:dyDescent="0.25">
      <c r="A29" s="393" t="s">
        <v>135</v>
      </c>
      <c r="B29" s="394"/>
      <c r="C29" s="394"/>
      <c r="D29" s="394"/>
      <c r="E29" s="394"/>
      <c r="F29" s="394"/>
      <c r="G29" s="394"/>
      <c r="H29" s="394"/>
      <c r="I29" s="394"/>
      <c r="J29" s="394"/>
      <c r="K29" s="394"/>
      <c r="L29" s="394"/>
      <c r="M29" s="394"/>
      <c r="N29" s="394"/>
      <c r="O29" s="394"/>
      <c r="P29" s="394"/>
      <c r="Q29" s="394"/>
      <c r="R29" s="394"/>
      <c r="S29" s="394"/>
      <c r="T29" s="394"/>
      <c r="U29" s="394"/>
      <c r="V29" s="395"/>
    </row>
    <row r="30" spans="1:22" s="16" customFormat="1" ht="19.899999999999999" customHeight="1" x14ac:dyDescent="0.25">
      <c r="A30" s="61" t="str">
        <f>'scenario input table'!A52</f>
        <v>ADIF</v>
      </c>
      <c r="B30" s="62" t="str">
        <f>'scenario input table'!B52</f>
        <v>Mérida - Aljucén</v>
      </c>
      <c r="C30" s="49" t="str">
        <f>'scenario input table'!C52</f>
        <v>Mérida - Aljucén</v>
      </c>
      <c r="D30" s="23" t="str">
        <f>'scenario input table'!D52</f>
        <v>x</v>
      </c>
      <c r="E30" s="23" t="str">
        <f>'scenario input table'!E52</f>
        <v>x</v>
      </c>
      <c r="F30" s="31" t="str">
        <f>'scenario input table'!F52</f>
        <v>not electrified</v>
      </c>
      <c r="G30" s="23">
        <f>'scenario input table'!G52</f>
        <v>500</v>
      </c>
      <c r="H30" s="23" t="str">
        <f>'scenario input table'!H52</f>
        <v>D4</v>
      </c>
      <c r="I30" s="23">
        <f>'scenario input table'!I52</f>
        <v>1</v>
      </c>
      <c r="J30" s="23" t="str">
        <f>'scenario input table'!J52</f>
        <v>IB</v>
      </c>
      <c r="K30" s="23">
        <f>'scenario input table'!K52</f>
        <v>0</v>
      </c>
      <c r="L30" s="23">
        <f>'scenario input table'!L52</f>
        <v>0</v>
      </c>
      <c r="M30" s="23" t="str">
        <f>'scenario input table'!M52</f>
        <v>ASFA</v>
      </c>
      <c r="N30" s="23">
        <f>'scenario input table'!N52</f>
        <v>0</v>
      </c>
      <c r="O30" s="31" t="str">
        <f>'scenario input table'!O52</f>
        <v xml:space="preserve">no restriction up to 120 </v>
      </c>
      <c r="P30" s="23">
        <f>'scenario input table'!P52</f>
        <v>35</v>
      </c>
      <c r="Q30" s="31" t="str">
        <f>'scenario input table'!Q52</f>
        <v>1400t Diesel</v>
      </c>
      <c r="R30" s="23">
        <f>'scenario input table'!R52</f>
        <v>0</v>
      </c>
      <c r="S30" s="23" t="str">
        <f>'scenario input table'!S52</f>
        <v>-</v>
      </c>
      <c r="T30" s="23">
        <f>'scenario input table'!T52</f>
        <v>0</v>
      </c>
      <c r="U30" s="23" t="str">
        <f>'scenario input table'!U52</f>
        <v>Iberian gauge</v>
      </c>
      <c r="V30" s="48" t="str">
        <f>'scenario input table'!V52</f>
        <v>Good</v>
      </c>
    </row>
    <row r="32" spans="1:22" ht="19.899999999999999" customHeight="1" x14ac:dyDescent="0.25">
      <c r="A32" s="342" t="s">
        <v>136</v>
      </c>
      <c r="B32" s="343"/>
      <c r="C32" s="343"/>
      <c r="D32" s="343"/>
      <c r="E32" s="343"/>
      <c r="F32" s="343"/>
      <c r="G32" s="343"/>
      <c r="H32" s="343"/>
      <c r="I32" s="343"/>
      <c r="J32" s="343"/>
      <c r="K32" s="343"/>
      <c r="L32" s="343"/>
      <c r="M32" s="343"/>
      <c r="N32" s="343"/>
      <c r="O32" s="343"/>
      <c r="P32" s="343"/>
      <c r="Q32" s="343"/>
      <c r="R32" s="343"/>
      <c r="S32" s="343"/>
      <c r="T32" s="343"/>
      <c r="U32" s="343"/>
      <c r="V32" s="344"/>
    </row>
    <row r="33" spans="1:22" s="16" customFormat="1" ht="19.899999999999999" customHeight="1" x14ac:dyDescent="0.25">
      <c r="A33" s="59" t="str">
        <f>'scenario input table'!A53</f>
        <v>ADIF</v>
      </c>
      <c r="B33" s="39" t="str">
        <f>'scenario input table'!B53</f>
        <v>Mérida - Aljucén</v>
      </c>
      <c r="C33" s="42" t="str">
        <f>'scenario input table'!C53</f>
        <v>Medina del Campo - Salamanca - Fuentes de Oñoro / Vilar Formoso (SP/PT border)</v>
      </c>
      <c r="D33" s="12" t="str">
        <f>'scenario input table'!D53</f>
        <v>x</v>
      </c>
      <c r="E33" s="12" t="str">
        <f>'scenario input table'!E53</f>
        <v>x</v>
      </c>
      <c r="F33" s="32" t="str">
        <f>'scenario input table'!F53</f>
        <v>25 kV / not electrified</v>
      </c>
      <c r="G33" s="12">
        <f>'scenario input table'!G53</f>
        <v>550</v>
      </c>
      <c r="H33" s="12" t="str">
        <f>'scenario input table'!H53</f>
        <v>D4</v>
      </c>
      <c r="I33" s="12">
        <f>'scenario input table'!I53</f>
        <v>1</v>
      </c>
      <c r="J33" s="12" t="str">
        <f>'scenario input table'!J53</f>
        <v>IB</v>
      </c>
      <c r="K33" s="12">
        <f>'scenario input table'!K53</f>
        <v>0</v>
      </c>
      <c r="L33" s="12">
        <f>'scenario input table'!L53</f>
        <v>0</v>
      </c>
      <c r="M33" s="12" t="str">
        <f>'scenario input table'!M53</f>
        <v xml:space="preserve">ASFA </v>
      </c>
      <c r="N33" s="12">
        <f>'scenario input table'!N53</f>
        <v>0</v>
      </c>
      <c r="O33" s="32" t="str">
        <f>'scenario input table'!O53</f>
        <v xml:space="preserve">no restriction up to 120 </v>
      </c>
      <c r="P33" s="32" t="str">
        <f>'scenario input table'!P53</f>
        <v>appr. 202 (excl. Portugal)</v>
      </c>
      <c r="Q33" s="32" t="str">
        <f>'scenario input table'!Q53</f>
        <v>1300t Diesel</v>
      </c>
      <c r="R33" s="32">
        <f>'scenario input table'!R53</f>
        <v>0</v>
      </c>
      <c r="S33" s="32">
        <f>'scenario input table'!S53</f>
        <v>18</v>
      </c>
      <c r="T33" s="32" t="str">
        <f>'scenario input table'!T53</f>
        <v>Fuentes de Oñoro (PT Border)</v>
      </c>
      <c r="U33" s="32" t="str">
        <f>'scenario input table'!U53</f>
        <v>Iberian gauge</v>
      </c>
      <c r="V33" s="13" t="str">
        <f>'scenario input table'!V53</f>
        <v>Good</v>
      </c>
    </row>
    <row r="34" spans="1:22" s="16" customFormat="1" ht="19.899999999999999" customHeight="1" x14ac:dyDescent="0.25">
      <c r="A34" s="63" t="str">
        <f>'scenario input table'!A67</f>
        <v>IP</v>
      </c>
      <c r="B34" s="65" t="str">
        <f>'scenario input table'!B67</f>
        <v>Fuentes de Oñoro / Vilar Formoso (SP/PT border) - Guarda</v>
      </c>
      <c r="C34" s="65" t="str">
        <f>'scenario input table'!C67</f>
        <v>Fuentes de Oñoro / Vilar Formoso (SP/PT border) - Guarda</v>
      </c>
      <c r="D34" s="10" t="str">
        <f>'scenario input table'!D67</f>
        <v>x</v>
      </c>
      <c r="E34" s="10" t="str">
        <f>'scenario input table'!E67</f>
        <v>x</v>
      </c>
      <c r="F34" s="34" t="str">
        <f>'scenario input table'!F67</f>
        <v>25 kV</v>
      </c>
      <c r="G34" s="10">
        <f>'scenario input table'!G67</f>
        <v>515</v>
      </c>
      <c r="H34" s="10" t="str">
        <f>'scenario input table'!H67</f>
        <v>D4</v>
      </c>
      <c r="I34" s="10">
        <f>'scenario input table'!I67</f>
        <v>1</v>
      </c>
      <c r="J34" s="10" t="str">
        <f>'scenario input table'!J67</f>
        <v>IB</v>
      </c>
      <c r="K34" s="10" t="str">
        <f>'scenario input table'!K67</f>
        <v>CPb+</v>
      </c>
      <c r="L34" s="10">
        <f>'scenario input table'!L67</f>
        <v>0</v>
      </c>
      <c r="M34" s="10" t="str">
        <f>'scenario input table'!M67</f>
        <v>Convel</v>
      </c>
      <c r="N34" s="10">
        <f>'scenario input table'!N67</f>
        <v>0</v>
      </c>
      <c r="O34" s="34">
        <f>'scenario input table'!O67</f>
        <v>120</v>
      </c>
      <c r="P34" s="34">
        <f>'scenario input table'!P67</f>
        <v>46</v>
      </c>
      <c r="Q34" s="34" t="str">
        <f>'scenario input table'!Q67</f>
        <v>1000 (siemens 5600)</v>
      </c>
      <c r="R34" s="34">
        <f>'scenario input table'!R67</f>
        <v>0</v>
      </c>
      <c r="S34" s="34">
        <f>'scenario input table'!S67</f>
        <v>19</v>
      </c>
      <c r="T34" s="34" t="str">
        <f>'scenario input table'!T67</f>
        <v>SP</v>
      </c>
      <c r="U34" s="34" t="str">
        <f>'scenario input table'!U67</f>
        <v>Iberian gauge</v>
      </c>
      <c r="V34" s="111" t="str">
        <f>'scenario input table'!V55</f>
        <v>Good</v>
      </c>
    </row>
    <row r="35" spans="1:22" s="16" customFormat="1" ht="19.899999999999999" customHeight="1" x14ac:dyDescent="0.25">
      <c r="A35" s="63" t="str">
        <f>'scenario input table'!A66</f>
        <v>IP</v>
      </c>
      <c r="B35" s="64" t="str">
        <f>'scenario input table'!B66</f>
        <v>Guarda - Pampilhosa - Abrantes</v>
      </c>
      <c r="C35" s="64" t="str">
        <f>'scenario input table'!C66</f>
        <v>Guarda - Pampilhosa - Entroncamento - Abrantes</v>
      </c>
      <c r="D35" s="10" t="str">
        <f>'scenario input table'!D66</f>
        <v>x</v>
      </c>
      <c r="E35" s="10" t="str">
        <f>'scenario input table'!E66</f>
        <v>x</v>
      </c>
      <c r="F35" s="10" t="str">
        <f>'scenario input table'!F66</f>
        <v>25 kV</v>
      </c>
      <c r="G35" s="10">
        <f>'scenario input table'!G66</f>
        <v>500</v>
      </c>
      <c r="H35" s="10" t="str">
        <f>'scenario input table'!H66</f>
        <v>D4</v>
      </c>
      <c r="I35" s="10" t="str">
        <f>'scenario input table'!I66</f>
        <v>1-2</v>
      </c>
      <c r="J35" s="10" t="str">
        <f>'scenario input table'!J66</f>
        <v>IB</v>
      </c>
      <c r="K35" s="10" t="str">
        <f>'scenario input table'!K66</f>
        <v xml:space="preserve"> CPb+</v>
      </c>
      <c r="L35" s="10">
        <f>'scenario input table'!L66</f>
        <v>0</v>
      </c>
      <c r="M35" s="10" t="str">
        <f>'scenario input table'!M67</f>
        <v>Convel</v>
      </c>
      <c r="N35" s="10">
        <f>'scenario input table'!N66</f>
        <v>0</v>
      </c>
      <c r="O35" s="34" t="str">
        <f>'scenario input table'!O66</f>
        <v>90 - 120</v>
      </c>
      <c r="P35" s="34">
        <f>'scenario input table'!P66</f>
        <v>307</v>
      </c>
      <c r="Q35" s="34" t="str">
        <f>'scenario input table'!Q66</f>
        <v>900 (siemens 5600)</v>
      </c>
      <c r="R35" s="34">
        <f>'scenario input table'!R66</f>
        <v>0</v>
      </c>
      <c r="S35" s="34">
        <f>'scenario input table'!S66</f>
        <v>22</v>
      </c>
      <c r="T35" s="34">
        <f>'scenario input table'!T66</f>
        <v>0</v>
      </c>
      <c r="U35" s="34" t="str">
        <f>'scenario input table'!U66</f>
        <v>Iberian gauge</v>
      </c>
      <c r="V35" s="111" t="str">
        <f>'scenario input table'!V55</f>
        <v>Good</v>
      </c>
    </row>
    <row r="36" spans="1:22" s="16" customFormat="1" ht="19.899999999999999" customHeight="1" x14ac:dyDescent="0.25">
      <c r="A36" s="63" t="str">
        <f>'scenario input table'!A68</f>
        <v>IP</v>
      </c>
      <c r="B36" s="64" t="str">
        <f>'scenario input table'!B68</f>
        <v>Fuentes de Oñoro / Vilar Formoso (SP/PT border) - Guarda</v>
      </c>
      <c r="C36" s="65" t="str">
        <f>'scenario input table'!C68</f>
        <v>Elvas / Badajoz (PT/SP Border)  - Abrantes</v>
      </c>
      <c r="D36" s="10" t="str">
        <f>'scenario input table'!D68</f>
        <v>x</v>
      </c>
      <c r="E36" s="10" t="str">
        <f>'scenario input table'!E68</f>
        <v>x</v>
      </c>
      <c r="F36" s="10" t="str">
        <f>'scenario input table'!F68</f>
        <v>-</v>
      </c>
      <c r="G36" s="34">
        <f>'scenario input table'!G68</f>
        <v>500</v>
      </c>
      <c r="H36" s="10" t="str">
        <f>'scenario input table'!H68</f>
        <v>D4</v>
      </c>
      <c r="I36" s="10">
        <f>'scenario input table'!I68</f>
        <v>1</v>
      </c>
      <c r="J36" s="10" t="str">
        <f>'scenario input table'!J68</f>
        <v>IB</v>
      </c>
      <c r="K36" s="10" t="str">
        <f>'scenario input table'!K68</f>
        <v>CPb</v>
      </c>
      <c r="L36" s="10">
        <f>'scenario input table'!L68</f>
        <v>0</v>
      </c>
      <c r="M36" s="10" t="str">
        <f>'scenario input table'!M68</f>
        <v>RCT</v>
      </c>
      <c r="N36" s="10">
        <f>'scenario input table'!N68</f>
        <v>0</v>
      </c>
      <c r="O36" s="34">
        <f>'scenario input table'!O68</f>
        <v>90</v>
      </c>
      <c r="P36" s="34">
        <f>'scenario input table'!P68</f>
        <v>141</v>
      </c>
      <c r="Q36" s="34" t="str">
        <f>'scenario input table'!Q68</f>
        <v>1410 (vossloh euro 400)</v>
      </c>
      <c r="R36" s="34">
        <f>'scenario input table'!R68</f>
        <v>0</v>
      </c>
      <c r="S36" s="34">
        <f>'scenario input table'!S68</f>
        <v>17</v>
      </c>
      <c r="T36" s="34" t="str">
        <f>'scenario input table'!T68</f>
        <v>SP</v>
      </c>
      <c r="U36" s="34" t="str">
        <f>'scenario input table'!U68</f>
        <v>Iberian gauge</v>
      </c>
      <c r="V36" s="111" t="str">
        <f>'scenario input table'!V55</f>
        <v>Good</v>
      </c>
    </row>
    <row r="37" spans="1:22" s="16" customFormat="1" ht="19.899999999999999" customHeight="1" x14ac:dyDescent="0.25">
      <c r="A37" s="60" t="str">
        <f>'scenario input table'!A55</f>
        <v>ADIF</v>
      </c>
      <c r="B37" s="43" t="str">
        <f>'scenario input table'!B55</f>
        <v>Aljucén - Badajoz / Elvas (SP/PT Border)</v>
      </c>
      <c r="C37" s="43" t="str">
        <f>'scenario input table'!C55</f>
        <v>Aljucén - Badajoz / Elvas (SP/PT Border)</v>
      </c>
      <c r="D37" s="14" t="str">
        <f>'scenario input table'!D55</f>
        <v>x</v>
      </c>
      <c r="E37" s="14" t="str">
        <f>'scenario input table'!E55</f>
        <v>x</v>
      </c>
      <c r="F37" s="29" t="str">
        <f>'scenario input table'!F55</f>
        <v>not electrified</v>
      </c>
      <c r="G37" s="14">
        <f>'scenario input table'!G55</f>
        <v>500</v>
      </c>
      <c r="H37" s="14" t="str">
        <f>'scenario input table'!H55</f>
        <v>D4</v>
      </c>
      <c r="I37" s="14">
        <f>'scenario input table'!I55</f>
        <v>1</v>
      </c>
      <c r="J37" s="14" t="str">
        <f>'scenario input table'!J55</f>
        <v>IB</v>
      </c>
      <c r="K37" s="14">
        <f>'scenario input table'!K55</f>
        <v>0</v>
      </c>
      <c r="L37" s="14">
        <f>'scenario input table'!L55</f>
        <v>0</v>
      </c>
      <c r="M37" s="14" t="str">
        <f>'scenario input table'!M55</f>
        <v>ASFA</v>
      </c>
      <c r="N37" s="14">
        <f>'scenario input table'!N55</f>
        <v>0</v>
      </c>
      <c r="O37" s="29" t="str">
        <f>'scenario input table'!O55</f>
        <v xml:space="preserve">no restriction up to 120 </v>
      </c>
      <c r="P37" s="29" t="str">
        <f>'scenario input table'!P55</f>
        <v>appr. 75</v>
      </c>
      <c r="Q37" s="29" t="str">
        <f>'scenario input table'!Q55</f>
        <v>1400t Diesel</v>
      </c>
      <c r="R37" s="29">
        <f>'scenario input table'!R55</f>
        <v>0</v>
      </c>
      <c r="S37" s="29" t="str">
        <f>'scenario input table'!S55</f>
        <v>-</v>
      </c>
      <c r="T37" s="29">
        <f>'scenario input table'!T55</f>
        <v>0</v>
      </c>
      <c r="U37" s="29" t="str">
        <f>'scenario input table'!U55</f>
        <v>Iberian gauge</v>
      </c>
      <c r="V37" s="15" t="str">
        <f>'scenario input table'!V55</f>
        <v>Good</v>
      </c>
    </row>
    <row r="38" spans="1:22" s="16" customFormat="1" ht="19.899999999999999" customHeight="1" x14ac:dyDescent="0.25">
      <c r="A38" s="41"/>
      <c r="B38" s="47"/>
      <c r="C38" s="47"/>
      <c r="F38" s="46"/>
      <c r="O38" s="46"/>
      <c r="P38" s="46"/>
      <c r="Q38" s="46"/>
      <c r="R38" s="46"/>
      <c r="S38" s="46"/>
      <c r="T38" s="46"/>
      <c r="U38" s="46"/>
    </row>
    <row r="39" spans="1:22" s="16" customFormat="1" ht="19.899999999999999" customHeight="1" x14ac:dyDescent="0.25">
      <c r="A39" s="342" t="s">
        <v>137</v>
      </c>
      <c r="B39" s="343"/>
      <c r="C39" s="343"/>
      <c r="D39" s="343"/>
      <c r="E39" s="343"/>
      <c r="F39" s="343"/>
      <c r="G39" s="343"/>
      <c r="H39" s="343"/>
      <c r="I39" s="343"/>
      <c r="J39" s="343"/>
      <c r="K39" s="343"/>
      <c r="L39" s="343"/>
      <c r="M39" s="343"/>
      <c r="N39" s="343"/>
      <c r="O39" s="343"/>
      <c r="P39" s="343"/>
      <c r="Q39" s="343"/>
      <c r="R39" s="343"/>
      <c r="S39" s="343"/>
      <c r="T39" s="343"/>
      <c r="U39" s="343"/>
      <c r="V39" s="344"/>
    </row>
    <row r="40" spans="1:22" s="16" customFormat="1" ht="19.899999999999999" customHeight="1" x14ac:dyDescent="0.25">
      <c r="A40" s="94" t="str">
        <f>'scenario input table'!A53</f>
        <v>ADIF</v>
      </c>
      <c r="B40" s="89" t="str">
        <f>'scenario input table'!B53</f>
        <v>Mérida - Aljucén</v>
      </c>
      <c r="C40" s="89" t="str">
        <f>'scenario input table'!C53</f>
        <v>Medina del Campo - Salamanca - Fuentes de Oñoro / Vilar Formoso (SP/PT border)</v>
      </c>
      <c r="D40" s="32" t="str">
        <f>'scenario input table'!D53</f>
        <v>x</v>
      </c>
      <c r="E40" s="32" t="str">
        <f>'scenario input table'!E53</f>
        <v>x</v>
      </c>
      <c r="F40" s="32" t="str">
        <f>'scenario input table'!F53</f>
        <v>25 kV / not electrified</v>
      </c>
      <c r="G40" s="32">
        <f>'scenario input table'!G53</f>
        <v>550</v>
      </c>
      <c r="H40" s="32" t="str">
        <f>'scenario input table'!H53</f>
        <v>D4</v>
      </c>
      <c r="I40" s="32">
        <f>'scenario input table'!I53</f>
        <v>1</v>
      </c>
      <c r="J40" s="32" t="str">
        <f>'scenario input table'!J53</f>
        <v>IB</v>
      </c>
      <c r="K40" s="32">
        <f>'scenario input table'!K53</f>
        <v>0</v>
      </c>
      <c r="L40" s="32">
        <f>'scenario input table'!L53</f>
        <v>0</v>
      </c>
      <c r="M40" s="32" t="str">
        <f>'scenario input table'!M53</f>
        <v xml:space="preserve">ASFA </v>
      </c>
      <c r="N40" s="32">
        <f>'scenario input table'!N53</f>
        <v>0</v>
      </c>
      <c r="O40" s="32" t="str">
        <f>'scenario input table'!O53</f>
        <v xml:space="preserve">no restriction up to 120 </v>
      </c>
      <c r="P40" s="32" t="str">
        <f>'scenario input table'!P53</f>
        <v>appr. 202 (excl. Portugal)</v>
      </c>
      <c r="Q40" s="32" t="str">
        <f>'scenario input table'!Q53</f>
        <v>1300t Diesel</v>
      </c>
      <c r="R40" s="32">
        <f>'scenario input table'!R53</f>
        <v>0</v>
      </c>
      <c r="S40" s="32">
        <f>'scenario input table'!S53</f>
        <v>18</v>
      </c>
      <c r="T40" s="32" t="str">
        <f>'scenario input table'!T53</f>
        <v>Fuentes de Oñoro (PT Border)</v>
      </c>
      <c r="U40" s="32" t="str">
        <f>'scenario input table'!U53</f>
        <v>Iberian gauge</v>
      </c>
      <c r="V40" s="37" t="str">
        <f>'scenario input table'!V53</f>
        <v>Good</v>
      </c>
    </row>
    <row r="41" spans="1:22" s="16" customFormat="1" ht="19.899999999999999" customHeight="1" x14ac:dyDescent="0.25">
      <c r="A41" s="95" t="str">
        <f>'scenario input table'!A67</f>
        <v>IP</v>
      </c>
      <c r="B41" s="90" t="str">
        <f>'scenario input table'!B67</f>
        <v>Fuentes de Oñoro / Vilar Formoso (SP/PT border) - Guarda</v>
      </c>
      <c r="C41" s="90" t="str">
        <f>'scenario input table'!C67</f>
        <v>Fuentes de Oñoro / Vilar Formoso (SP/PT border) - Guarda</v>
      </c>
      <c r="D41" s="34" t="str">
        <f>'scenario input table'!D67</f>
        <v>x</v>
      </c>
      <c r="E41" s="34" t="str">
        <f>'scenario input table'!E67</f>
        <v>x</v>
      </c>
      <c r="F41" s="34" t="str">
        <f>'scenario input table'!F67</f>
        <v>25 kV</v>
      </c>
      <c r="G41" s="34">
        <f>'scenario input table'!G67</f>
        <v>515</v>
      </c>
      <c r="H41" s="34" t="str">
        <f>'scenario input table'!H67</f>
        <v>D4</v>
      </c>
      <c r="I41" s="34">
        <f>'scenario input table'!I67</f>
        <v>1</v>
      </c>
      <c r="J41" s="34" t="str">
        <f>'scenario input table'!J67</f>
        <v>IB</v>
      </c>
      <c r="K41" s="34" t="str">
        <f>'scenario input table'!K67</f>
        <v>CPb+</v>
      </c>
      <c r="L41" s="34">
        <f>'scenario input table'!L67</f>
        <v>0</v>
      </c>
      <c r="M41" s="34" t="str">
        <f>'scenario input table'!M67</f>
        <v>Convel</v>
      </c>
      <c r="N41" s="34">
        <f>'scenario input table'!N67</f>
        <v>0</v>
      </c>
      <c r="O41" s="34">
        <f>'scenario input table'!O67</f>
        <v>120</v>
      </c>
      <c r="P41" s="34">
        <f>'scenario input table'!P67</f>
        <v>46</v>
      </c>
      <c r="Q41" s="34" t="str">
        <f>'scenario input table'!Q67</f>
        <v>1000 (siemens 5600)</v>
      </c>
      <c r="R41" s="34">
        <f>'scenario input table'!R67</f>
        <v>0</v>
      </c>
      <c r="S41" s="34">
        <f>'scenario input table'!S67</f>
        <v>19</v>
      </c>
      <c r="T41" s="34" t="str">
        <f>'scenario input table'!T67</f>
        <v>SP</v>
      </c>
      <c r="U41" s="34" t="str">
        <f>'scenario input table'!U67</f>
        <v>Iberian gauge</v>
      </c>
      <c r="V41" s="110" t="str">
        <f>'scenario input table'!V55</f>
        <v>Good</v>
      </c>
    </row>
    <row r="42" spans="1:22" s="16" customFormat="1" ht="19.899999999999999" customHeight="1" x14ac:dyDescent="0.25">
      <c r="A42" s="95" t="str">
        <f>'scenario input table'!A68</f>
        <v>IP</v>
      </c>
      <c r="B42" s="90" t="str">
        <f>'scenario input table'!B68</f>
        <v>Fuentes de Oñoro / Vilar Formoso (SP/PT border) - Guarda</v>
      </c>
      <c r="C42" s="90" t="str">
        <f>'scenario input table'!C68</f>
        <v>Elvas / Badajoz (PT/SP Border)  - Abrantes</v>
      </c>
      <c r="D42" s="34" t="str">
        <f>'scenario input table'!D68</f>
        <v>x</v>
      </c>
      <c r="E42" s="34" t="str">
        <f>'scenario input table'!E68</f>
        <v>x</v>
      </c>
      <c r="F42" s="34" t="str">
        <f>'scenario input table'!F68</f>
        <v>-</v>
      </c>
      <c r="G42" s="34">
        <f>'scenario input table'!G68</f>
        <v>500</v>
      </c>
      <c r="H42" s="34" t="str">
        <f>'scenario input table'!H68</f>
        <v>D4</v>
      </c>
      <c r="I42" s="34">
        <f>'scenario input table'!I68</f>
        <v>1</v>
      </c>
      <c r="J42" s="34" t="str">
        <f>'scenario input table'!J68</f>
        <v>IB</v>
      </c>
      <c r="K42" s="34" t="str">
        <f>'scenario input table'!K68</f>
        <v>CPb</v>
      </c>
      <c r="L42" s="34">
        <f>'scenario input table'!L68</f>
        <v>0</v>
      </c>
      <c r="M42" s="34" t="str">
        <f>'scenario input table'!M68</f>
        <v>RCT</v>
      </c>
      <c r="N42" s="34">
        <f>'scenario input table'!N68</f>
        <v>0</v>
      </c>
      <c r="O42" s="34">
        <f>'scenario input table'!O68</f>
        <v>90</v>
      </c>
      <c r="P42" s="34">
        <f>'scenario input table'!P68</f>
        <v>141</v>
      </c>
      <c r="Q42" s="34" t="str">
        <f>'scenario input table'!Q68</f>
        <v>1410 (vossloh euro 400)</v>
      </c>
      <c r="R42" s="34">
        <f>'scenario input table'!R68</f>
        <v>0</v>
      </c>
      <c r="S42" s="34">
        <f>'scenario input table'!S68</f>
        <v>17</v>
      </c>
      <c r="T42" s="34" t="str">
        <f>'scenario input table'!T68</f>
        <v>SP</v>
      </c>
      <c r="U42" s="34" t="str">
        <f>'scenario input table'!U68</f>
        <v>Iberian gauge</v>
      </c>
      <c r="V42" s="110" t="str">
        <f>'scenario input table'!V55</f>
        <v>Good</v>
      </c>
    </row>
    <row r="43" spans="1:22" s="16" customFormat="1" ht="19.899999999999999" customHeight="1" x14ac:dyDescent="0.25">
      <c r="A43" s="96" t="str">
        <f>'scenario input table'!A55</f>
        <v>ADIF</v>
      </c>
      <c r="B43" s="91" t="str">
        <f>'scenario input table'!B55</f>
        <v>Aljucén - Badajoz / Elvas (SP/PT Border)</v>
      </c>
      <c r="C43" s="91" t="str">
        <f>'scenario input table'!C55</f>
        <v>Aljucén - Badajoz / Elvas (SP/PT Border)</v>
      </c>
      <c r="D43" s="29" t="str">
        <f>'scenario input table'!D55</f>
        <v>x</v>
      </c>
      <c r="E43" s="29" t="str">
        <f>'scenario input table'!E55</f>
        <v>x</v>
      </c>
      <c r="F43" s="29" t="str">
        <f>'scenario input table'!F55</f>
        <v>not electrified</v>
      </c>
      <c r="G43" s="29">
        <f>'scenario input table'!G55</f>
        <v>500</v>
      </c>
      <c r="H43" s="29" t="str">
        <f>'scenario input table'!H55</f>
        <v>D4</v>
      </c>
      <c r="I43" s="29">
        <f>'scenario input table'!I55</f>
        <v>1</v>
      </c>
      <c r="J43" s="29" t="str">
        <f>'scenario input table'!J55</f>
        <v>IB</v>
      </c>
      <c r="K43" s="29">
        <f>'scenario input table'!K55</f>
        <v>0</v>
      </c>
      <c r="L43" s="29">
        <f>'scenario input table'!L55</f>
        <v>0</v>
      </c>
      <c r="M43" s="29" t="str">
        <f>'scenario input table'!M55</f>
        <v>ASFA</v>
      </c>
      <c r="N43" s="29">
        <f>'scenario input table'!N55</f>
        <v>0</v>
      </c>
      <c r="O43" s="29" t="str">
        <f>'scenario input table'!O55</f>
        <v xml:space="preserve">no restriction up to 120 </v>
      </c>
      <c r="P43" s="29" t="str">
        <f>'scenario input table'!P55</f>
        <v>appr. 75</v>
      </c>
      <c r="Q43" s="29" t="str">
        <f>'scenario input table'!Q55</f>
        <v>1400t Diesel</v>
      </c>
      <c r="R43" s="29">
        <f>'scenario input table'!R55</f>
        <v>0</v>
      </c>
      <c r="S43" s="29" t="str">
        <f>'scenario input table'!S55</f>
        <v>-</v>
      </c>
      <c r="T43" s="29">
        <f>'scenario input table'!T55</f>
        <v>0</v>
      </c>
      <c r="U43" s="29" t="str">
        <f>'scenario input table'!U55</f>
        <v>Iberian gauge</v>
      </c>
      <c r="V43" s="25" t="str">
        <f>'scenario input table'!V55</f>
        <v>Good</v>
      </c>
    </row>
    <row r="45" spans="1:22" ht="19.899999999999999" customHeight="1" x14ac:dyDescent="0.25">
      <c r="A45" s="342" t="s">
        <v>138</v>
      </c>
      <c r="B45" s="343"/>
      <c r="C45" s="343"/>
      <c r="D45" s="343"/>
      <c r="E45" s="343"/>
      <c r="F45" s="343"/>
      <c r="G45" s="343"/>
      <c r="H45" s="343"/>
      <c r="I45" s="343"/>
      <c r="J45" s="343"/>
      <c r="K45" s="343"/>
      <c r="L45" s="343"/>
      <c r="M45" s="343"/>
      <c r="N45" s="343"/>
      <c r="O45" s="343"/>
      <c r="P45" s="343"/>
      <c r="Q45" s="343"/>
      <c r="R45" s="343"/>
      <c r="S45" s="343"/>
      <c r="T45" s="343"/>
      <c r="U45" s="343"/>
      <c r="V45" s="344"/>
    </row>
    <row r="46" spans="1:22" ht="34.9" customHeight="1" x14ac:dyDescent="0.25">
      <c r="A46" s="61" t="str">
        <f>'scenario input table'!A54</f>
        <v>ADIF</v>
      </c>
      <c r="B46" s="62" t="str">
        <f>'scenario input table'!B54</f>
        <v>Mérida - Aljucén</v>
      </c>
      <c r="C46" s="49" t="str">
        <f>'scenario input table'!C54</f>
        <v>Aljucén - Cáceres - Villaluenga Yuncler - Madrid Belt</v>
      </c>
      <c r="D46" s="23" t="str">
        <f>'scenario input table'!D54</f>
        <v>x</v>
      </c>
      <c r="E46" s="23" t="str">
        <f>'scenario input table'!E54</f>
        <v>x</v>
      </c>
      <c r="F46" s="31" t="str">
        <f>'scenario input table'!F54</f>
        <v>3 kV DC / not electrified</v>
      </c>
      <c r="G46" s="23">
        <f>'scenario input table'!G54</f>
        <v>420</v>
      </c>
      <c r="H46" s="23" t="str">
        <f>'scenario input table'!H54</f>
        <v>D4</v>
      </c>
      <c r="I46" s="23" t="str">
        <f>'scenario input table'!I54</f>
        <v>1-2</v>
      </c>
      <c r="J46" s="23" t="str">
        <f>'scenario input table'!J54</f>
        <v>IB</v>
      </c>
      <c r="K46" s="23">
        <f>'scenario input table'!K54</f>
        <v>0</v>
      </c>
      <c r="L46" s="23">
        <f>'scenario input table'!L54</f>
        <v>0</v>
      </c>
      <c r="M46" s="23" t="str">
        <f>'scenario input table'!M54</f>
        <v>ASFA</v>
      </c>
      <c r="N46" s="23">
        <f>'scenario input table'!N54</f>
        <v>0</v>
      </c>
      <c r="O46" s="31" t="str">
        <f>'scenario input table'!O54</f>
        <v xml:space="preserve">no restriction up to 120 </v>
      </c>
      <c r="P46" s="23" t="str">
        <f>'scenario input table'!P54</f>
        <v>appr. 410</v>
      </c>
      <c r="Q46" s="31" t="str">
        <f>'scenario input table'!Q54</f>
        <v>1100t Diesel</v>
      </c>
      <c r="R46" s="23">
        <f>'scenario input table'!R54</f>
        <v>0</v>
      </c>
      <c r="S46" s="23">
        <f>'scenario input table'!S54</f>
        <v>22</v>
      </c>
      <c r="T46" s="23">
        <f>'scenario input table'!T54</f>
        <v>0</v>
      </c>
      <c r="U46" s="23" t="str">
        <f>'scenario input table'!U54</f>
        <v>Iberian gauge</v>
      </c>
      <c r="V46" s="48" t="str">
        <f>'scenario input table'!V54</f>
        <v>Good, except sections within Madrid Belt which could be Limited</v>
      </c>
    </row>
  </sheetData>
  <mergeCells count="20">
    <mergeCell ref="C23:T23"/>
    <mergeCell ref="A1:U1"/>
    <mergeCell ref="A19:U19"/>
    <mergeCell ref="C20:T20"/>
    <mergeCell ref="C21:T21"/>
    <mergeCell ref="C22:T22"/>
    <mergeCell ref="A29:V29"/>
    <mergeCell ref="A32:V32"/>
    <mergeCell ref="A45:V45"/>
    <mergeCell ref="M26:M27"/>
    <mergeCell ref="Q26:Q27"/>
    <mergeCell ref="R26:R27"/>
    <mergeCell ref="A26:A27"/>
    <mergeCell ref="D26:E26"/>
    <mergeCell ref="F26:H26"/>
    <mergeCell ref="J26:J27"/>
    <mergeCell ref="K26:K27"/>
    <mergeCell ref="L26:L27"/>
    <mergeCell ref="S26:S27"/>
    <mergeCell ref="A39:V39"/>
  </mergeCells>
  <conditionalFormatting sqref="A29">
    <cfRule type="cellIs" dxfId="73" priority="16" operator="between">
      <formula>0</formula>
      <formula>0</formula>
    </cfRule>
  </conditionalFormatting>
  <conditionalFormatting sqref="A32">
    <cfRule type="cellIs" dxfId="72" priority="15" operator="between">
      <formula>0</formula>
      <formula>0</formula>
    </cfRule>
  </conditionalFormatting>
  <conditionalFormatting sqref="A45">
    <cfRule type="cellIs" dxfId="71" priority="13" operator="between">
      <formula>0</formula>
      <formula>0</formula>
    </cfRule>
  </conditionalFormatting>
  <conditionalFormatting sqref="A32 W32:XFD32 A46:XFD46 A45 W45:XFD45 A30:XFD31 A44:XFD44 W39:XFD43 A33:XFD35 A37:XFD38 A36:F36 H36:XFD36">
    <cfRule type="cellIs" dxfId="70" priority="12" operator="equal">
      <formula>0</formula>
    </cfRule>
  </conditionalFormatting>
  <conditionalFormatting sqref="A39">
    <cfRule type="cellIs" dxfId="69" priority="11" operator="between">
      <formula>0</formula>
      <formula>0</formula>
    </cfRule>
  </conditionalFormatting>
  <conditionalFormatting sqref="A39 A40:V43">
    <cfRule type="cellIs" dxfId="68" priority="10" operator="equal">
      <formula>0</formula>
    </cfRule>
  </conditionalFormatting>
  <conditionalFormatting sqref="G36">
    <cfRule type="cellIs" dxfId="67" priority="9" operator="equal">
      <formula>0</formula>
    </cfRule>
  </conditionalFormatting>
  <conditionalFormatting sqref="A1">
    <cfRule type="cellIs" dxfId="66" priority="4" operator="between">
      <formula>0</formula>
      <formula>0</formula>
    </cfRule>
  </conditionalFormatting>
  <conditionalFormatting sqref="A1">
    <cfRule type="cellIs" dxfId="65" priority="3" operator="equal">
      <formula>0</formula>
    </cfRule>
  </conditionalFormatting>
  <conditionalFormatting sqref="A19">
    <cfRule type="cellIs" dxfId="64" priority="2" operator="between">
      <formula>0</formula>
      <formula>0</formula>
    </cfRule>
  </conditionalFormatting>
  <conditionalFormatting sqref="A19">
    <cfRule type="cellIs" dxfId="63" priority="1" operator="equal">
      <formula>0</formula>
    </cfRule>
  </conditionalFormatting>
  <pageMargins left="0.7" right="0.7" top="0.75" bottom="0.75" header="0.3" footer="0.3"/>
  <pageSetup paperSize="9" orientation="portrait" r:id="rId1"/>
  <headerFooter>
    <oddFooter>&amp;L_x000D_&amp;1#&amp;"Calibri"&amp;10&amp;K008000 Interne SNCF Réseau</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39"/>
  <sheetViews>
    <sheetView workbookViewId="0">
      <selection activeCell="A10" sqref="A10"/>
    </sheetView>
  </sheetViews>
  <sheetFormatPr baseColWidth="10" defaultColWidth="9" defaultRowHeight="15" x14ac:dyDescent="0.25"/>
  <cols>
    <col min="2" max="2" width="17" hidden="1" customWidth="1"/>
    <col min="3" max="3" width="20.28515625" style="30" customWidth="1"/>
    <col min="4" max="4" width="5.42578125" customWidth="1"/>
    <col min="5" max="5" width="4.7109375" customWidth="1"/>
    <col min="6" max="6" width="11.42578125" style="30" customWidth="1"/>
    <col min="11" max="11" width="9.140625" customWidth="1"/>
    <col min="12" max="12" width="11.5703125" bestFit="1" customWidth="1"/>
    <col min="14" max="14" width="0" hidden="1" customWidth="1"/>
    <col min="15" max="15" width="11.5703125" style="30" customWidth="1"/>
    <col min="16" max="16" width="12.7109375" customWidth="1"/>
    <col min="18" max="18" width="0" hidden="1" customWidth="1"/>
    <col min="21" max="21" width="10.5703125" customWidth="1"/>
  </cols>
  <sheetData>
    <row r="1" spans="1:21" ht="15.75" x14ac:dyDescent="0.25">
      <c r="A1" s="336" t="s">
        <v>41</v>
      </c>
      <c r="B1" s="337"/>
      <c r="C1" s="337"/>
      <c r="D1" s="337"/>
      <c r="E1" s="337"/>
      <c r="F1" s="337"/>
      <c r="G1" s="337"/>
      <c r="H1" s="337"/>
      <c r="I1" s="337"/>
      <c r="J1" s="337"/>
      <c r="K1" s="337"/>
      <c r="L1" s="337"/>
      <c r="M1" s="337"/>
      <c r="N1" s="337"/>
      <c r="O1" s="337"/>
      <c r="P1" s="337"/>
      <c r="Q1" s="337"/>
      <c r="R1" s="337"/>
      <c r="S1" s="337"/>
      <c r="T1" s="337"/>
      <c r="U1" s="338"/>
    </row>
    <row r="2" spans="1:21" x14ac:dyDescent="0.25">
      <c r="A2" s="144"/>
      <c r="B2" s="133"/>
      <c r="C2" s="145"/>
      <c r="D2" s="133"/>
      <c r="E2" s="133"/>
      <c r="F2" s="145"/>
      <c r="G2" s="133"/>
      <c r="H2" s="133"/>
      <c r="I2" s="133"/>
      <c r="J2" s="133"/>
      <c r="K2" s="133"/>
      <c r="L2" s="133"/>
      <c r="M2" s="133"/>
      <c r="N2" s="133"/>
      <c r="O2" s="145"/>
      <c r="P2" s="133"/>
      <c r="Q2" s="133"/>
      <c r="R2" s="133"/>
      <c r="S2" s="133"/>
      <c r="T2" s="133"/>
      <c r="U2" s="135"/>
    </row>
    <row r="3" spans="1:21" x14ac:dyDescent="0.25">
      <c r="A3" s="121"/>
      <c r="C3"/>
      <c r="U3" s="122"/>
    </row>
    <row r="4" spans="1:21" x14ac:dyDescent="0.25">
      <c r="A4" s="121"/>
      <c r="U4" s="122"/>
    </row>
    <row r="5" spans="1:21" x14ac:dyDescent="0.25">
      <c r="A5" s="121"/>
      <c r="U5" s="122"/>
    </row>
    <row r="6" spans="1:21" x14ac:dyDescent="0.25">
      <c r="A6" s="121"/>
      <c r="U6" s="122"/>
    </row>
    <row r="7" spans="1:21" x14ac:dyDescent="0.25">
      <c r="A7" s="121"/>
      <c r="U7" s="122"/>
    </row>
    <row r="8" spans="1:21" x14ac:dyDescent="0.25">
      <c r="A8" s="121"/>
      <c r="U8" s="122"/>
    </row>
    <row r="9" spans="1:21" x14ac:dyDescent="0.25">
      <c r="A9" s="121"/>
      <c r="U9" s="122"/>
    </row>
    <row r="10" spans="1:21" x14ac:dyDescent="0.25">
      <c r="A10" s="121"/>
      <c r="U10" s="122"/>
    </row>
    <row r="11" spans="1:21" x14ac:dyDescent="0.25">
      <c r="A11" s="121"/>
      <c r="U11" s="122"/>
    </row>
    <row r="12" spans="1:21" x14ac:dyDescent="0.25">
      <c r="A12" s="121"/>
      <c r="U12" s="122"/>
    </row>
    <row r="13" spans="1:21" x14ac:dyDescent="0.25">
      <c r="A13" s="121"/>
      <c r="U13" s="122"/>
    </row>
    <row r="14" spans="1:21" x14ac:dyDescent="0.25">
      <c r="A14" s="121"/>
      <c r="U14" s="122"/>
    </row>
    <row r="15" spans="1:21" x14ac:dyDescent="0.25">
      <c r="A15" s="121"/>
      <c r="U15" s="122"/>
    </row>
    <row r="16" spans="1:21" x14ac:dyDescent="0.25">
      <c r="A16" s="121"/>
      <c r="U16" s="122"/>
    </row>
    <row r="17" spans="1:21" x14ac:dyDescent="0.25">
      <c r="A17" s="121"/>
      <c r="U17" s="122"/>
    </row>
    <row r="18" spans="1:21" x14ac:dyDescent="0.25">
      <c r="A18" s="121"/>
      <c r="U18" s="122"/>
    </row>
    <row r="19" spans="1:21" x14ac:dyDescent="0.25">
      <c r="A19" s="121"/>
      <c r="U19" s="122"/>
    </row>
    <row r="20" spans="1:21" x14ac:dyDescent="0.25">
      <c r="A20" s="121"/>
      <c r="U20" s="122"/>
    </row>
    <row r="21" spans="1:21" x14ac:dyDescent="0.25">
      <c r="A21" s="121"/>
      <c r="U21" s="122"/>
    </row>
    <row r="22" spans="1:21" x14ac:dyDescent="0.25">
      <c r="A22" s="121"/>
      <c r="U22" s="122"/>
    </row>
    <row r="23" spans="1:21" x14ac:dyDescent="0.25">
      <c r="A23" s="121"/>
      <c r="U23" s="122"/>
    </row>
    <row r="24" spans="1:21" x14ac:dyDescent="0.25">
      <c r="A24" s="121"/>
      <c r="U24" s="122"/>
    </row>
    <row r="25" spans="1:21" x14ac:dyDescent="0.25">
      <c r="A25" s="121"/>
      <c r="U25" s="122"/>
    </row>
    <row r="26" spans="1:21" x14ac:dyDescent="0.25">
      <c r="A26" s="121"/>
      <c r="U26" s="122"/>
    </row>
    <row r="27" spans="1:21" x14ac:dyDescent="0.25">
      <c r="A27" s="123"/>
      <c r="B27" s="125"/>
      <c r="C27" s="146"/>
      <c r="D27" s="125"/>
      <c r="E27" s="125"/>
      <c r="F27" s="146"/>
      <c r="G27" s="125"/>
      <c r="H27" s="125"/>
      <c r="I27" s="125"/>
      <c r="J27" s="125"/>
      <c r="K27" s="125"/>
      <c r="L27" s="125"/>
      <c r="M27" s="125"/>
      <c r="N27" s="125"/>
      <c r="O27" s="146"/>
      <c r="P27" s="125"/>
      <c r="Q27" s="125"/>
      <c r="R27" s="125"/>
      <c r="S27" s="125"/>
      <c r="T27" s="125"/>
      <c r="U27" s="126"/>
    </row>
    <row r="29" spans="1:21" ht="15.75" x14ac:dyDescent="0.25">
      <c r="A29" s="336" t="s">
        <v>42</v>
      </c>
      <c r="B29" s="337"/>
      <c r="C29" s="337"/>
      <c r="D29" s="337"/>
      <c r="E29" s="337"/>
      <c r="F29" s="337"/>
      <c r="G29" s="337"/>
      <c r="H29" s="337"/>
      <c r="I29" s="337"/>
      <c r="J29" s="337"/>
      <c r="K29" s="337"/>
      <c r="L29" s="337"/>
      <c r="M29" s="337"/>
      <c r="N29" s="337"/>
      <c r="O29" s="337"/>
      <c r="P29" s="337"/>
      <c r="Q29" s="337"/>
      <c r="R29" s="337"/>
      <c r="S29" s="337"/>
      <c r="T29" s="337"/>
      <c r="U29" s="338"/>
    </row>
    <row r="30" spans="1:21" ht="45" x14ac:dyDescent="0.25">
      <c r="A30" s="149" t="s">
        <v>42</v>
      </c>
      <c r="B30" s="150"/>
      <c r="C30" s="410" t="s">
        <v>43</v>
      </c>
      <c r="D30" s="410"/>
      <c r="E30" s="410"/>
      <c r="F30" s="410"/>
      <c r="G30" s="410"/>
      <c r="H30" s="410"/>
      <c r="I30" s="410"/>
      <c r="J30" s="410"/>
      <c r="K30" s="410"/>
      <c r="L30" s="410"/>
      <c r="M30" s="410"/>
      <c r="N30" s="410"/>
      <c r="O30" s="410"/>
      <c r="P30" s="410"/>
      <c r="Q30" s="410"/>
      <c r="R30" s="410"/>
      <c r="S30" s="410"/>
      <c r="T30" s="410"/>
      <c r="U30" s="149" t="s">
        <v>66</v>
      </c>
    </row>
    <row r="31" spans="1:21" x14ac:dyDescent="0.25">
      <c r="A31" s="148" t="s">
        <v>76</v>
      </c>
      <c r="B31" s="148"/>
      <c r="C31" s="153"/>
      <c r="D31" s="148"/>
      <c r="E31" s="148"/>
      <c r="F31" s="153"/>
      <c r="G31" s="148"/>
      <c r="H31" s="148"/>
      <c r="I31" s="148"/>
      <c r="J31" s="148"/>
      <c r="K31" s="148"/>
      <c r="L31" s="148"/>
      <c r="M31" s="148"/>
      <c r="N31" s="148"/>
      <c r="O31" s="153"/>
      <c r="P31" s="148"/>
      <c r="Q31" s="148"/>
      <c r="R31" s="148"/>
      <c r="S31" s="148"/>
      <c r="T31" s="148"/>
      <c r="U31" s="148"/>
    </row>
    <row r="33" spans="1:22" ht="28.5" customHeight="1" x14ac:dyDescent="0.25">
      <c r="A33" s="386" t="s">
        <v>46</v>
      </c>
      <c r="B33" s="79" t="s">
        <v>6</v>
      </c>
      <c r="C33" s="35" t="s">
        <v>8</v>
      </c>
      <c r="D33" s="388" t="s">
        <v>47</v>
      </c>
      <c r="E33" s="389"/>
      <c r="F33" s="388" t="s">
        <v>48</v>
      </c>
      <c r="G33" s="390"/>
      <c r="H33" s="389"/>
      <c r="I33" s="79"/>
      <c r="J33" s="382" t="s">
        <v>49</v>
      </c>
      <c r="K33" s="382" t="s">
        <v>50</v>
      </c>
      <c r="L33" s="391" t="s">
        <v>51</v>
      </c>
      <c r="M33" s="380" t="s">
        <v>26</v>
      </c>
      <c r="N33" s="92" t="s">
        <v>52</v>
      </c>
      <c r="O33" s="80" t="s">
        <v>52</v>
      </c>
      <c r="P33" s="80" t="s">
        <v>30</v>
      </c>
      <c r="Q33" s="382" t="s">
        <v>53</v>
      </c>
      <c r="R33" s="384" t="s">
        <v>54</v>
      </c>
      <c r="S33" s="382" t="s">
        <v>54</v>
      </c>
      <c r="T33" s="17" t="s">
        <v>55</v>
      </c>
      <c r="U33" s="17" t="s">
        <v>56</v>
      </c>
      <c r="V33" s="83" t="s">
        <v>57</v>
      </c>
    </row>
    <row r="34" spans="1:22" ht="33" customHeight="1" x14ac:dyDescent="0.25">
      <c r="A34" s="387"/>
      <c r="B34" s="18"/>
      <c r="C34" s="33"/>
      <c r="D34" s="19" t="s">
        <v>58</v>
      </c>
      <c r="E34" s="19" t="s">
        <v>59</v>
      </c>
      <c r="F34" s="33" t="s">
        <v>60</v>
      </c>
      <c r="G34" s="33" t="s">
        <v>61</v>
      </c>
      <c r="H34" s="33" t="s">
        <v>62</v>
      </c>
      <c r="I34" s="33" t="s">
        <v>20</v>
      </c>
      <c r="J34" s="383"/>
      <c r="K34" s="383"/>
      <c r="L34" s="392"/>
      <c r="M34" s="381"/>
      <c r="N34" s="19" t="s">
        <v>58</v>
      </c>
      <c r="O34" s="33" t="s">
        <v>59</v>
      </c>
      <c r="P34" s="33" t="s">
        <v>63</v>
      </c>
      <c r="Q34" s="383"/>
      <c r="R34" s="385"/>
      <c r="S34" s="383"/>
      <c r="T34" s="20" t="s">
        <v>64</v>
      </c>
      <c r="U34" s="20"/>
      <c r="V34" s="21"/>
    </row>
    <row r="35" spans="1:22" ht="14.65" customHeight="1" x14ac:dyDescent="0.25"/>
    <row r="36" spans="1:22" ht="15.75" x14ac:dyDescent="0.25">
      <c r="A36" s="393" t="s">
        <v>139</v>
      </c>
      <c r="B36" s="394"/>
      <c r="C36" s="394"/>
      <c r="D36" s="394"/>
      <c r="E36" s="394"/>
      <c r="F36" s="394"/>
      <c r="G36" s="394"/>
      <c r="H36" s="394"/>
      <c r="I36" s="394"/>
      <c r="J36" s="394"/>
      <c r="K36" s="394"/>
      <c r="L36" s="394"/>
      <c r="M36" s="394"/>
      <c r="N36" s="394"/>
      <c r="O36" s="394"/>
      <c r="P36" s="394"/>
      <c r="Q36" s="394"/>
      <c r="R36" s="394"/>
      <c r="S36" s="394"/>
      <c r="T36" s="394"/>
      <c r="U36" s="394"/>
      <c r="V36" s="395"/>
    </row>
    <row r="37" spans="1:22" s="16" customFormat="1" ht="21.4" customHeight="1" x14ac:dyDescent="0.25">
      <c r="A37" s="61" t="str">
        <f>'scenario input table'!A44</f>
        <v>ADIF</v>
      </c>
      <c r="B37" s="62" t="str">
        <f>'scenario input table'!B44</f>
        <v>Bobadilla - Algeciras</v>
      </c>
      <c r="C37" s="62" t="str">
        <f>'scenario input table'!C44</f>
        <v>Bobadilla - Algeciras</v>
      </c>
      <c r="D37" s="23" t="str">
        <f>'scenario input table'!D44</f>
        <v>x</v>
      </c>
      <c r="E37" s="23" t="str">
        <f>'scenario input table'!E44</f>
        <v>x</v>
      </c>
      <c r="F37" s="23" t="str">
        <f>'scenario input table'!F44</f>
        <v>not electrified</v>
      </c>
      <c r="G37" s="23">
        <f>'scenario input table'!G44</f>
        <v>600</v>
      </c>
      <c r="H37" s="23" t="str">
        <f>'scenario input table'!H44</f>
        <v>D5</v>
      </c>
      <c r="I37" s="23">
        <f>'scenario input table'!I44</f>
        <v>1</v>
      </c>
      <c r="J37" s="23" t="str">
        <f>'scenario input table'!J44</f>
        <v>IB</v>
      </c>
      <c r="K37" s="23">
        <f>'scenario input table'!K44</f>
        <v>0</v>
      </c>
      <c r="L37" s="23">
        <f>'scenario input table'!L44</f>
        <v>0</v>
      </c>
      <c r="M37" s="23" t="str">
        <f>'scenario input table'!M44</f>
        <v>ASFA</v>
      </c>
      <c r="N37" s="23">
        <f>'scenario input table'!N44</f>
        <v>0</v>
      </c>
      <c r="O37" s="31" t="str">
        <f>'scenario input table'!O44</f>
        <v xml:space="preserve">no restriction up to 120 </v>
      </c>
      <c r="P37" s="31">
        <f>'scenario input table'!P44</f>
        <v>176</v>
      </c>
      <c r="Q37" s="31" t="str">
        <f>'scenario input table'!Q44</f>
        <v>1100t Diesel</v>
      </c>
      <c r="R37" s="23">
        <f>'scenario input table'!R44</f>
        <v>0</v>
      </c>
      <c r="S37" s="23">
        <f>'scenario input table'!S44</f>
        <v>24</v>
      </c>
      <c r="T37" s="23">
        <f>'scenario input table'!T44</f>
        <v>0</v>
      </c>
      <c r="U37" s="23" t="str">
        <f>'scenario input table'!U44</f>
        <v>Iberian gauge</v>
      </c>
      <c r="V37" s="24" t="str">
        <f>'scenario input table'!V44</f>
        <v>Good</v>
      </c>
    </row>
    <row r="39" spans="1:22" ht="16.5" customHeight="1" x14ac:dyDescent="0.25">
      <c r="A39" s="336" t="s">
        <v>78</v>
      </c>
      <c r="B39" s="337"/>
      <c r="C39" s="337"/>
      <c r="D39" s="337"/>
      <c r="E39" s="337"/>
      <c r="F39" s="337"/>
      <c r="G39" s="337"/>
      <c r="H39" s="337"/>
      <c r="I39" s="337"/>
      <c r="J39" s="337"/>
      <c r="K39" s="337"/>
      <c r="L39" s="337"/>
      <c r="M39" s="337"/>
      <c r="N39" s="337"/>
      <c r="O39" s="337"/>
      <c r="P39" s="337"/>
      <c r="Q39" s="337"/>
      <c r="R39" s="337"/>
      <c r="S39" s="337"/>
      <c r="T39" s="337"/>
      <c r="U39" s="337"/>
      <c r="V39" s="338"/>
    </row>
  </sheetData>
  <mergeCells count="15">
    <mergeCell ref="A1:U1"/>
    <mergeCell ref="A29:U29"/>
    <mergeCell ref="C30:T30"/>
    <mergeCell ref="A36:V36"/>
    <mergeCell ref="A39:V39"/>
    <mergeCell ref="M33:M34"/>
    <mergeCell ref="Q33:Q34"/>
    <mergeCell ref="R33:R34"/>
    <mergeCell ref="A33:A34"/>
    <mergeCell ref="D33:E33"/>
    <mergeCell ref="F33:H33"/>
    <mergeCell ref="J33:J34"/>
    <mergeCell ref="K33:K34"/>
    <mergeCell ref="L33:L34"/>
    <mergeCell ref="S33:S34"/>
  </mergeCells>
  <conditionalFormatting sqref="A36 A39">
    <cfRule type="cellIs" dxfId="62" priority="13" operator="between">
      <formula>0</formula>
      <formula>0</formula>
    </cfRule>
  </conditionalFormatting>
  <conditionalFormatting sqref="A37:XFD37">
    <cfRule type="cellIs" dxfId="61" priority="9" operator="equal">
      <formula>0</formula>
    </cfRule>
  </conditionalFormatting>
  <conditionalFormatting sqref="A29">
    <cfRule type="cellIs" dxfId="60" priority="4" operator="between">
      <formula>0</formula>
      <formula>0</formula>
    </cfRule>
  </conditionalFormatting>
  <conditionalFormatting sqref="A29">
    <cfRule type="cellIs" dxfId="59" priority="3" operator="equal">
      <formula>0</formula>
    </cfRule>
  </conditionalFormatting>
  <conditionalFormatting sqref="A1">
    <cfRule type="cellIs" dxfId="58" priority="2" operator="between">
      <formula>0</formula>
      <formula>0</formula>
    </cfRule>
  </conditionalFormatting>
  <conditionalFormatting sqref="A1">
    <cfRule type="cellIs" dxfId="57" priority="1" operator="equal">
      <formula>0</formula>
    </cfRule>
  </conditionalFormatting>
  <pageMargins left="0.7" right="0.7" top="0.75" bottom="0.75" header="0.3" footer="0.3"/>
  <pageSetup paperSize="9" orientation="portrait" r:id="rId1"/>
  <headerFooter>
    <oddFooter>&amp;L_x000D_&amp;1#&amp;"Calibri"&amp;10&amp;K008000 Interne SNCF Réseau</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85"/>
  <sheetViews>
    <sheetView tabSelected="1" workbookViewId="0">
      <pane xSplit="3" ySplit="2" topLeftCell="D66" activePane="bottomRight" state="frozen"/>
      <selection activeCell="A10" sqref="A10"/>
      <selection pane="topRight" activeCell="A10" sqref="A10"/>
      <selection pane="bottomLeft" activeCell="A10" sqref="A10"/>
      <selection pane="bottomRight" activeCell="C66" sqref="C66"/>
    </sheetView>
  </sheetViews>
  <sheetFormatPr baseColWidth="10" defaultColWidth="9" defaultRowHeight="15" x14ac:dyDescent="0.25"/>
  <cols>
    <col min="1" max="1" width="11" customWidth="1"/>
    <col min="2" max="2" width="33.85546875" style="38" bestFit="1" customWidth="1"/>
    <col min="3" max="3" width="56.7109375" style="157" customWidth="1"/>
    <col min="5" max="5" width="9.140625" customWidth="1"/>
    <col min="6" max="6" width="11.42578125" customWidth="1"/>
    <col min="10" max="10" width="12.5703125" customWidth="1"/>
    <col min="11" max="11" width="13.5703125" customWidth="1"/>
    <col min="12" max="12" width="10.5703125" customWidth="1"/>
    <col min="13" max="13" width="11.28515625" customWidth="1"/>
    <col min="15" max="15" width="11.140625" style="69" customWidth="1"/>
    <col min="16" max="16" width="11.7109375" customWidth="1"/>
    <col min="17" max="17" width="13.140625" customWidth="1"/>
    <col min="18" max="18" width="9.140625" hidden="1" customWidth="1"/>
    <col min="19" max="19" width="10.85546875" customWidth="1"/>
    <col min="20" max="20" width="13.42578125" customWidth="1"/>
    <col min="21" max="21" width="36" customWidth="1"/>
    <col min="22" max="22" width="28.42578125" style="69" customWidth="1"/>
    <col min="23" max="23" width="9.140625" style="10"/>
  </cols>
  <sheetData>
    <row r="1" spans="1:47" ht="28.5" customHeight="1" x14ac:dyDescent="0.25">
      <c r="A1" s="354" t="s">
        <v>46</v>
      </c>
      <c r="B1" s="79" t="s">
        <v>6</v>
      </c>
      <c r="C1" s="35" t="s">
        <v>8</v>
      </c>
      <c r="D1" s="348" t="s">
        <v>47</v>
      </c>
      <c r="E1" s="348"/>
      <c r="F1" s="348" t="s">
        <v>48</v>
      </c>
      <c r="G1" s="348"/>
      <c r="H1" s="348"/>
      <c r="I1" s="79"/>
      <c r="J1" s="350" t="s">
        <v>49</v>
      </c>
      <c r="K1" s="350" t="s">
        <v>50</v>
      </c>
      <c r="L1" s="352" t="s">
        <v>51</v>
      </c>
      <c r="M1" s="348" t="s">
        <v>26</v>
      </c>
      <c r="N1" s="350" t="s">
        <v>52</v>
      </c>
      <c r="O1" s="350"/>
      <c r="P1" s="82" t="s">
        <v>30</v>
      </c>
      <c r="Q1" s="350" t="s">
        <v>53</v>
      </c>
      <c r="R1" s="374" t="s">
        <v>54</v>
      </c>
      <c r="S1" s="350" t="s">
        <v>54</v>
      </c>
      <c r="T1" s="17" t="s">
        <v>55</v>
      </c>
      <c r="U1" s="17" t="s">
        <v>56</v>
      </c>
      <c r="V1" s="98" t="s">
        <v>57</v>
      </c>
      <c r="W1" s="100" t="s">
        <v>44</v>
      </c>
    </row>
    <row r="2" spans="1:47" ht="33" customHeight="1" thickBot="1" x14ac:dyDescent="0.3">
      <c r="A2" s="355"/>
      <c r="B2" s="18"/>
      <c r="C2" s="33"/>
      <c r="D2" s="19" t="s">
        <v>58</v>
      </c>
      <c r="E2" s="19" t="s">
        <v>59</v>
      </c>
      <c r="F2" s="33" t="s">
        <v>60</v>
      </c>
      <c r="G2" s="33" t="s">
        <v>61</v>
      </c>
      <c r="H2" s="33" t="s">
        <v>62</v>
      </c>
      <c r="I2" s="33" t="s">
        <v>20</v>
      </c>
      <c r="J2" s="351"/>
      <c r="K2" s="351"/>
      <c r="L2" s="353"/>
      <c r="M2" s="349"/>
      <c r="N2" s="19" t="s">
        <v>58</v>
      </c>
      <c r="O2" s="33" t="s">
        <v>59</v>
      </c>
      <c r="P2" s="84" t="s">
        <v>63</v>
      </c>
      <c r="Q2" s="351"/>
      <c r="R2" s="375"/>
      <c r="S2" s="351"/>
      <c r="T2" s="20" t="s">
        <v>64</v>
      </c>
      <c r="U2" s="20"/>
      <c r="V2" s="99"/>
      <c r="W2" s="101"/>
    </row>
    <row r="3" spans="1:47" ht="33" customHeight="1" x14ac:dyDescent="0.25">
      <c r="A3" s="325" t="s">
        <v>140</v>
      </c>
      <c r="B3" s="326" t="s">
        <v>372</v>
      </c>
      <c r="C3" s="326" t="s">
        <v>372</v>
      </c>
      <c r="D3" s="327" t="s">
        <v>142</v>
      </c>
      <c r="E3" s="327" t="s">
        <v>142</v>
      </c>
      <c r="F3" s="327" t="s">
        <v>143</v>
      </c>
      <c r="G3" s="327">
        <v>740</v>
      </c>
      <c r="H3" s="327" t="s">
        <v>144</v>
      </c>
      <c r="I3" s="327" t="s">
        <v>145</v>
      </c>
      <c r="J3" s="328" t="s">
        <v>69</v>
      </c>
      <c r="K3" s="328" t="s">
        <v>146</v>
      </c>
      <c r="L3" s="329" t="s">
        <v>147</v>
      </c>
      <c r="M3" s="327" t="s">
        <v>148</v>
      </c>
      <c r="N3" s="327">
        <v>100</v>
      </c>
      <c r="O3" s="327">
        <v>100</v>
      </c>
      <c r="P3" s="330">
        <v>372</v>
      </c>
      <c r="Q3" s="329" t="s">
        <v>371</v>
      </c>
      <c r="R3" s="331"/>
      <c r="S3" s="332"/>
      <c r="T3" s="333" t="s">
        <v>150</v>
      </c>
      <c r="U3" s="334"/>
      <c r="V3" s="335"/>
      <c r="W3" s="230"/>
    </row>
    <row r="4" spans="1:47" ht="24.75" customHeight="1" x14ac:dyDescent="0.25">
      <c r="A4" s="321" t="s">
        <v>140</v>
      </c>
      <c r="B4" s="225" t="s">
        <v>141</v>
      </c>
      <c r="C4" s="231" t="s">
        <v>370</v>
      </c>
      <c r="D4" s="226" t="s">
        <v>142</v>
      </c>
      <c r="E4" s="226" t="s">
        <v>142</v>
      </c>
      <c r="F4" s="226" t="s">
        <v>143</v>
      </c>
      <c r="G4" s="226">
        <v>630</v>
      </c>
      <c r="H4" s="226" t="s">
        <v>144</v>
      </c>
      <c r="I4" s="226" t="s">
        <v>145</v>
      </c>
      <c r="J4" s="227" t="s">
        <v>69</v>
      </c>
      <c r="K4" s="227" t="s">
        <v>146</v>
      </c>
      <c r="L4" s="228" t="s">
        <v>147</v>
      </c>
      <c r="M4" s="226" t="s">
        <v>148</v>
      </c>
      <c r="N4" s="226">
        <v>100</v>
      </c>
      <c r="O4" s="226">
        <v>100</v>
      </c>
      <c r="P4" s="229">
        <v>372</v>
      </c>
      <c r="Q4" s="228" t="s">
        <v>363</v>
      </c>
      <c r="R4" s="232"/>
      <c r="S4" s="233" t="s">
        <v>149</v>
      </c>
      <c r="T4" s="227" t="s">
        <v>150</v>
      </c>
      <c r="U4" s="232"/>
      <c r="V4" s="234"/>
      <c r="W4" s="235"/>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row>
    <row r="5" spans="1:47" ht="27" customHeight="1" x14ac:dyDescent="0.25">
      <c r="A5" s="321" t="s">
        <v>140</v>
      </c>
      <c r="B5" s="225" t="s">
        <v>141</v>
      </c>
      <c r="C5" s="236" t="s">
        <v>377</v>
      </c>
      <c r="D5" s="237" t="s">
        <v>142</v>
      </c>
      <c r="E5" s="237" t="s">
        <v>142</v>
      </c>
      <c r="F5" s="226" t="s">
        <v>143</v>
      </c>
      <c r="G5" s="237">
        <v>740</v>
      </c>
      <c r="H5" s="226" t="s">
        <v>144</v>
      </c>
      <c r="I5" s="226" t="s">
        <v>145</v>
      </c>
      <c r="J5" s="227" t="s">
        <v>69</v>
      </c>
      <c r="K5" s="227" t="s">
        <v>146</v>
      </c>
      <c r="L5" s="228" t="s">
        <v>147</v>
      </c>
      <c r="M5" s="226" t="s">
        <v>148</v>
      </c>
      <c r="N5" s="226">
        <v>100</v>
      </c>
      <c r="O5" s="226">
        <v>100</v>
      </c>
      <c r="P5" s="229">
        <v>396</v>
      </c>
      <c r="Q5" s="228" t="s">
        <v>364</v>
      </c>
      <c r="R5" s="228"/>
      <c r="S5" s="233" t="s">
        <v>149</v>
      </c>
      <c r="T5" s="227" t="s">
        <v>150</v>
      </c>
      <c r="U5" s="227"/>
      <c r="V5" s="234"/>
      <c r="W5" s="235"/>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row>
    <row r="6" spans="1:47" ht="27" customHeight="1" x14ac:dyDescent="0.25">
      <c r="A6" s="321" t="s">
        <v>140</v>
      </c>
      <c r="B6" s="225" t="s">
        <v>362</v>
      </c>
      <c r="C6" s="236" t="s">
        <v>366</v>
      </c>
      <c r="D6" s="237" t="s">
        <v>142</v>
      </c>
      <c r="E6" s="237" t="s">
        <v>142</v>
      </c>
      <c r="F6" s="226" t="s">
        <v>143</v>
      </c>
      <c r="G6" s="237">
        <v>630</v>
      </c>
      <c r="H6" s="226" t="s">
        <v>144</v>
      </c>
      <c r="I6" s="226" t="s">
        <v>145</v>
      </c>
      <c r="J6" s="227" t="s">
        <v>69</v>
      </c>
      <c r="K6" s="227" t="s">
        <v>146</v>
      </c>
      <c r="L6" s="228" t="s">
        <v>147</v>
      </c>
      <c r="M6" s="226" t="s">
        <v>148</v>
      </c>
      <c r="N6" s="226">
        <v>100</v>
      </c>
      <c r="O6" s="226">
        <v>100</v>
      </c>
      <c r="P6" s="229">
        <v>385</v>
      </c>
      <c r="Q6" s="228" t="s">
        <v>365</v>
      </c>
      <c r="R6" s="228"/>
      <c r="S6" s="233" t="s">
        <v>149</v>
      </c>
      <c r="T6" s="227" t="s">
        <v>150</v>
      </c>
      <c r="U6" s="227"/>
      <c r="V6" s="234"/>
      <c r="W6" s="235"/>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row>
    <row r="7" spans="1:47" ht="34.5" customHeight="1" x14ac:dyDescent="0.25">
      <c r="A7" s="321" t="s">
        <v>140</v>
      </c>
      <c r="B7" s="225" t="s">
        <v>141</v>
      </c>
      <c r="C7" s="231" t="s">
        <v>367</v>
      </c>
      <c r="D7" s="237" t="s">
        <v>142</v>
      </c>
      <c r="E7" s="237" t="s">
        <v>142</v>
      </c>
      <c r="F7" s="226" t="s">
        <v>143</v>
      </c>
      <c r="G7" s="237">
        <v>740</v>
      </c>
      <c r="H7" s="226" t="s">
        <v>144</v>
      </c>
      <c r="I7" s="226" t="s">
        <v>145</v>
      </c>
      <c r="J7" s="227" t="s">
        <v>69</v>
      </c>
      <c r="K7" s="227" t="s">
        <v>146</v>
      </c>
      <c r="L7" s="228" t="s">
        <v>151</v>
      </c>
      <c r="M7" s="226" t="s">
        <v>148</v>
      </c>
      <c r="N7" s="226">
        <v>160</v>
      </c>
      <c r="O7" s="226">
        <v>160</v>
      </c>
      <c r="P7" s="229">
        <v>306</v>
      </c>
      <c r="Q7" s="228" t="s">
        <v>152</v>
      </c>
      <c r="R7" s="228"/>
      <c r="S7" s="233" t="s">
        <v>149</v>
      </c>
      <c r="T7" s="227" t="s">
        <v>150</v>
      </c>
      <c r="U7" s="227"/>
      <c r="V7" s="234"/>
      <c r="W7" s="235"/>
      <c r="X7" s="170"/>
      <c r="Y7" s="175"/>
      <c r="Z7" s="176"/>
      <c r="AA7" s="177"/>
      <c r="AB7" s="177"/>
      <c r="AC7" s="177"/>
      <c r="AD7" s="177"/>
      <c r="AE7" s="177"/>
      <c r="AF7" s="177"/>
      <c r="AG7" s="178"/>
      <c r="AH7" s="178"/>
      <c r="AI7" s="179"/>
      <c r="AJ7" s="177"/>
      <c r="AK7" s="177"/>
      <c r="AL7" s="177"/>
      <c r="AM7" s="180"/>
      <c r="AN7" s="179"/>
      <c r="AO7" s="179"/>
      <c r="AP7" s="181"/>
      <c r="AQ7" s="178"/>
      <c r="AR7" s="174"/>
      <c r="AS7" s="174"/>
      <c r="AT7" s="174"/>
      <c r="AU7" s="174"/>
    </row>
    <row r="8" spans="1:47" x14ac:dyDescent="0.25">
      <c r="A8" s="322" t="s">
        <v>153</v>
      </c>
      <c r="B8" s="225" t="s">
        <v>154</v>
      </c>
      <c r="C8" s="225" t="s">
        <v>155</v>
      </c>
      <c r="D8" s="226" t="s">
        <v>142</v>
      </c>
      <c r="E8" s="226" t="s">
        <v>142</v>
      </c>
      <c r="F8" s="226" t="s">
        <v>156</v>
      </c>
      <c r="G8" s="226">
        <v>750</v>
      </c>
      <c r="H8" s="226" t="s">
        <v>144</v>
      </c>
      <c r="I8" s="226">
        <v>2</v>
      </c>
      <c r="J8" s="227" t="s">
        <v>69</v>
      </c>
      <c r="K8" s="239" t="s">
        <v>157</v>
      </c>
      <c r="L8" s="227" t="s">
        <v>146</v>
      </c>
      <c r="M8" s="227" t="s">
        <v>158</v>
      </c>
      <c r="N8" s="239" t="s">
        <v>159</v>
      </c>
      <c r="O8" s="239" t="s">
        <v>159</v>
      </c>
      <c r="P8" s="239">
        <v>80</v>
      </c>
      <c r="Q8" s="239" t="s">
        <v>160</v>
      </c>
      <c r="R8" s="239" t="s">
        <v>149</v>
      </c>
      <c r="S8" s="227" t="s">
        <v>146</v>
      </c>
      <c r="T8" s="240" t="s">
        <v>149</v>
      </c>
      <c r="U8" s="239" t="s">
        <v>149</v>
      </c>
      <c r="V8" s="241"/>
      <c r="W8" s="235"/>
      <c r="X8" s="182"/>
      <c r="Y8" s="182"/>
      <c r="Z8" s="182"/>
      <c r="AA8" s="182"/>
      <c r="AB8" s="182"/>
      <c r="AC8" s="182"/>
      <c r="AD8" s="182"/>
      <c r="AE8" s="182"/>
      <c r="AF8" s="182"/>
      <c r="AG8" s="182"/>
      <c r="AH8" s="182"/>
      <c r="AI8" s="182"/>
      <c r="AJ8" s="182"/>
      <c r="AK8" s="182"/>
      <c r="AL8" s="182"/>
      <c r="AM8" s="182"/>
      <c r="AN8" s="182"/>
      <c r="AO8" s="182"/>
      <c r="AP8" s="182"/>
      <c r="AQ8" s="182"/>
      <c r="AR8" s="174"/>
      <c r="AS8" s="174"/>
      <c r="AT8" s="174"/>
      <c r="AU8" s="174"/>
    </row>
    <row r="9" spans="1:47" x14ac:dyDescent="0.25">
      <c r="A9" s="323" t="s">
        <v>153</v>
      </c>
      <c r="B9" s="225" t="s">
        <v>154</v>
      </c>
      <c r="C9" s="231" t="s">
        <v>161</v>
      </c>
      <c r="D9" s="226" t="s">
        <v>142</v>
      </c>
      <c r="E9" s="226" t="s">
        <v>142</v>
      </c>
      <c r="F9" s="226" t="s">
        <v>156</v>
      </c>
      <c r="G9" s="226">
        <v>750</v>
      </c>
      <c r="H9" s="226" t="s">
        <v>144</v>
      </c>
      <c r="I9" s="226">
        <v>2</v>
      </c>
      <c r="J9" s="227" t="s">
        <v>69</v>
      </c>
      <c r="K9" s="239" t="s">
        <v>157</v>
      </c>
      <c r="L9" s="227" t="s">
        <v>146</v>
      </c>
      <c r="M9" s="227" t="s">
        <v>162</v>
      </c>
      <c r="N9" s="239" t="s">
        <v>163</v>
      </c>
      <c r="O9" s="239" t="s">
        <v>163</v>
      </c>
      <c r="P9" s="239">
        <v>60</v>
      </c>
      <c r="Q9" s="239" t="s">
        <v>160</v>
      </c>
      <c r="R9" s="239" t="s">
        <v>149</v>
      </c>
      <c r="S9" s="227" t="s">
        <v>146</v>
      </c>
      <c r="T9" s="240" t="s">
        <v>164</v>
      </c>
      <c r="U9" s="239" t="s">
        <v>149</v>
      </c>
      <c r="V9" s="241" t="s">
        <v>165</v>
      </c>
      <c r="W9" s="235"/>
      <c r="X9" s="182"/>
      <c r="Y9" s="182"/>
      <c r="Z9" s="182"/>
      <c r="AA9" s="182"/>
      <c r="AB9" s="182"/>
      <c r="AC9" s="182"/>
      <c r="AD9" s="182"/>
      <c r="AE9" s="182"/>
      <c r="AF9" s="182"/>
      <c r="AG9" s="182"/>
      <c r="AH9" s="182"/>
      <c r="AI9" s="182"/>
      <c r="AJ9" s="182"/>
      <c r="AK9" s="182"/>
      <c r="AL9" s="182"/>
      <c r="AM9" s="182"/>
      <c r="AN9" s="182"/>
      <c r="AO9" s="182"/>
      <c r="AP9" s="182"/>
      <c r="AQ9" s="182"/>
      <c r="AR9" s="174"/>
      <c r="AS9" s="174"/>
      <c r="AT9" s="174"/>
      <c r="AU9" s="174"/>
    </row>
    <row r="10" spans="1:47" x14ac:dyDescent="0.25">
      <c r="A10" s="323" t="s">
        <v>153</v>
      </c>
      <c r="B10" s="225" t="s">
        <v>154</v>
      </c>
      <c r="C10" s="242" t="s">
        <v>166</v>
      </c>
      <c r="D10" s="226" t="s">
        <v>142</v>
      </c>
      <c r="E10" s="226" t="s">
        <v>142</v>
      </c>
      <c r="F10" s="226" t="s">
        <v>156</v>
      </c>
      <c r="G10" s="226">
        <v>750</v>
      </c>
      <c r="H10" s="226" t="s">
        <v>167</v>
      </c>
      <c r="I10" s="226">
        <v>2</v>
      </c>
      <c r="J10" s="227" t="s">
        <v>69</v>
      </c>
      <c r="K10" s="239" t="s">
        <v>168</v>
      </c>
      <c r="L10" s="227" t="s">
        <v>146</v>
      </c>
      <c r="M10" s="227" t="s">
        <v>158</v>
      </c>
      <c r="N10" s="239" t="s">
        <v>163</v>
      </c>
      <c r="O10" s="239" t="s">
        <v>163</v>
      </c>
      <c r="P10" s="239">
        <v>210</v>
      </c>
      <c r="Q10" s="239" t="s">
        <v>160</v>
      </c>
      <c r="R10" s="239" t="s">
        <v>149</v>
      </c>
      <c r="S10" s="227" t="s">
        <v>146</v>
      </c>
      <c r="T10" s="240" t="s">
        <v>169</v>
      </c>
      <c r="U10" s="239" t="s">
        <v>170</v>
      </c>
      <c r="V10" s="241" t="s">
        <v>165</v>
      </c>
      <c r="W10" s="235"/>
      <c r="X10" s="182"/>
      <c r="Y10" s="182"/>
      <c r="Z10" s="182"/>
      <c r="AA10" s="182"/>
      <c r="AB10" s="182"/>
      <c r="AC10" s="182"/>
      <c r="AD10" s="182"/>
      <c r="AE10" s="182"/>
      <c r="AF10" s="182"/>
      <c r="AG10" s="182"/>
      <c r="AH10" s="182"/>
      <c r="AI10" s="182"/>
      <c r="AJ10" s="182"/>
      <c r="AK10" s="182"/>
      <c r="AL10" s="182"/>
      <c r="AM10" s="182"/>
      <c r="AN10" s="182"/>
      <c r="AO10" s="182"/>
      <c r="AP10" s="182"/>
      <c r="AQ10" s="182"/>
      <c r="AR10" s="174"/>
      <c r="AS10" s="174"/>
      <c r="AT10" s="174"/>
      <c r="AU10" s="174"/>
    </row>
    <row r="11" spans="1:47" x14ac:dyDescent="0.25">
      <c r="A11" s="324" t="s">
        <v>153</v>
      </c>
      <c r="B11" s="243" t="s">
        <v>171</v>
      </c>
      <c r="C11" s="244" t="s">
        <v>171</v>
      </c>
      <c r="D11" s="226" t="s">
        <v>142</v>
      </c>
      <c r="E11" s="226" t="s">
        <v>142</v>
      </c>
      <c r="F11" s="226" t="s">
        <v>156</v>
      </c>
      <c r="G11" s="226">
        <v>750</v>
      </c>
      <c r="H11" s="226" t="s">
        <v>144</v>
      </c>
      <c r="I11" s="226">
        <v>2</v>
      </c>
      <c r="J11" s="227" t="s">
        <v>69</v>
      </c>
      <c r="K11" s="239" t="s">
        <v>168</v>
      </c>
      <c r="L11" s="227" t="s">
        <v>146</v>
      </c>
      <c r="M11" s="227" t="s">
        <v>158</v>
      </c>
      <c r="N11" s="239" t="s">
        <v>159</v>
      </c>
      <c r="O11" s="239" t="s">
        <v>159</v>
      </c>
      <c r="P11" s="239">
        <v>150</v>
      </c>
      <c r="Q11" s="239" t="s">
        <v>160</v>
      </c>
      <c r="R11" s="239" t="s">
        <v>149</v>
      </c>
      <c r="S11" s="227" t="s">
        <v>146</v>
      </c>
      <c r="T11" s="240" t="s">
        <v>149</v>
      </c>
      <c r="U11" s="239" t="s">
        <v>149</v>
      </c>
      <c r="V11" s="241"/>
      <c r="W11" s="235"/>
      <c r="X11" s="170"/>
      <c r="Y11" s="175"/>
      <c r="Z11" s="176"/>
      <c r="AA11" s="177"/>
      <c r="AB11" s="177"/>
      <c r="AC11" s="177"/>
      <c r="AD11" s="177"/>
      <c r="AE11" s="177"/>
      <c r="AF11" s="177"/>
      <c r="AG11" s="178"/>
      <c r="AH11" s="178"/>
      <c r="AI11" s="179"/>
      <c r="AJ11" s="177"/>
      <c r="AK11" s="177"/>
      <c r="AL11" s="177"/>
      <c r="AM11" s="180"/>
      <c r="AN11" s="179"/>
      <c r="AO11" s="179"/>
      <c r="AP11" s="181"/>
      <c r="AQ11" s="178"/>
      <c r="AR11" s="174"/>
      <c r="AS11" s="174"/>
      <c r="AT11" s="174"/>
      <c r="AU11" s="174"/>
    </row>
    <row r="12" spans="1:47" x14ac:dyDescent="0.25">
      <c r="A12" s="245" t="s">
        <v>153</v>
      </c>
      <c r="B12" s="246" t="s">
        <v>171</v>
      </c>
      <c r="C12" s="246" t="s">
        <v>155</v>
      </c>
      <c r="D12" s="247" t="str">
        <f t="shared" ref="D12:U12" si="0">D8</f>
        <v>x</v>
      </c>
      <c r="E12" s="247" t="str">
        <f t="shared" si="0"/>
        <v>x</v>
      </c>
      <c r="F12" s="247" t="str">
        <f t="shared" si="0"/>
        <v>AC 25kV</v>
      </c>
      <c r="G12" s="247">
        <f t="shared" si="0"/>
        <v>750</v>
      </c>
      <c r="H12" s="247" t="str">
        <f t="shared" si="0"/>
        <v>D4</v>
      </c>
      <c r="I12" s="247">
        <f t="shared" si="0"/>
        <v>2</v>
      </c>
      <c r="J12" s="247" t="str">
        <f t="shared" si="0"/>
        <v>UIC</v>
      </c>
      <c r="K12" s="247" t="str">
        <f t="shared" si="0"/>
        <v>GB1</v>
      </c>
      <c r="L12" s="247" t="str">
        <f t="shared" si="0"/>
        <v>upon request</v>
      </c>
      <c r="M12" s="247" t="str">
        <f t="shared" si="0"/>
        <v>KVB</v>
      </c>
      <c r="N12" s="247" t="str">
        <f t="shared" si="0"/>
        <v>101-160</v>
      </c>
      <c r="O12" s="247" t="str">
        <f t="shared" si="0"/>
        <v>101-160</v>
      </c>
      <c r="P12" s="247">
        <f t="shared" si="0"/>
        <v>80</v>
      </c>
      <c r="Q12" s="247" t="str">
        <f t="shared" si="0"/>
        <v>N/A</v>
      </c>
      <c r="R12" s="247" t="str">
        <f t="shared" si="0"/>
        <v>-</v>
      </c>
      <c r="S12" s="247" t="str">
        <f t="shared" si="0"/>
        <v>upon request</v>
      </c>
      <c r="T12" s="247" t="str">
        <f t="shared" si="0"/>
        <v>-</v>
      </c>
      <c r="U12" s="247" t="str">
        <f t="shared" si="0"/>
        <v>-</v>
      </c>
      <c r="V12" s="248"/>
      <c r="W12" s="235"/>
      <c r="X12" s="182"/>
      <c r="Y12" s="182"/>
      <c r="Z12" s="182"/>
      <c r="AA12" s="182"/>
      <c r="AB12" s="182"/>
      <c r="AC12" s="182"/>
      <c r="AD12" s="182"/>
      <c r="AE12" s="182"/>
      <c r="AF12" s="182"/>
      <c r="AG12" s="182"/>
      <c r="AH12" s="182"/>
      <c r="AI12" s="182"/>
      <c r="AJ12" s="182"/>
      <c r="AK12" s="182"/>
      <c r="AL12" s="182"/>
      <c r="AM12" s="182"/>
      <c r="AN12" s="182"/>
      <c r="AO12" s="182"/>
      <c r="AP12" s="182"/>
      <c r="AQ12" s="182"/>
      <c r="AR12" s="174"/>
      <c r="AS12" s="174"/>
      <c r="AT12" s="174"/>
      <c r="AU12" s="174"/>
    </row>
    <row r="13" spans="1:47" x14ac:dyDescent="0.25">
      <c r="A13" s="245" t="s">
        <v>153</v>
      </c>
      <c r="B13" s="246" t="s">
        <v>171</v>
      </c>
      <c r="C13" s="249" t="s">
        <v>161</v>
      </c>
      <c r="D13" s="247" t="str">
        <f t="shared" ref="D13:U13" si="1">D9</f>
        <v>x</v>
      </c>
      <c r="E13" s="247" t="str">
        <f t="shared" si="1"/>
        <v>x</v>
      </c>
      <c r="F13" s="247" t="str">
        <f t="shared" si="1"/>
        <v>AC 25kV</v>
      </c>
      <c r="G13" s="247">
        <f t="shared" si="1"/>
        <v>750</v>
      </c>
      <c r="H13" s="247" t="str">
        <f t="shared" si="1"/>
        <v>D4</v>
      </c>
      <c r="I13" s="247">
        <f t="shared" si="1"/>
        <v>2</v>
      </c>
      <c r="J13" s="247" t="str">
        <f t="shared" si="1"/>
        <v>UIC</v>
      </c>
      <c r="K13" s="247" t="str">
        <f t="shared" si="1"/>
        <v>GB1</v>
      </c>
      <c r="L13" s="247" t="str">
        <f t="shared" si="1"/>
        <v>upon request</v>
      </c>
      <c r="M13" s="247" t="str">
        <f t="shared" si="1"/>
        <v>ERTMS/KVB</v>
      </c>
      <c r="N13" s="247" t="str">
        <f t="shared" si="1"/>
        <v>101 - 120</v>
      </c>
      <c r="O13" s="247" t="str">
        <f t="shared" si="1"/>
        <v>101 - 120</v>
      </c>
      <c r="P13" s="247">
        <f t="shared" si="1"/>
        <v>60</v>
      </c>
      <c r="Q13" s="247" t="str">
        <f t="shared" si="1"/>
        <v>N/A</v>
      </c>
      <c r="R13" s="247" t="str">
        <f t="shared" si="1"/>
        <v>-</v>
      </c>
      <c r="S13" s="247" t="str">
        <f t="shared" si="1"/>
        <v>upon request</v>
      </c>
      <c r="T13" s="247" t="str">
        <f t="shared" si="1"/>
        <v>Perl/Apach</v>
      </c>
      <c r="U13" s="247" t="str">
        <f t="shared" si="1"/>
        <v>-</v>
      </c>
      <c r="V13" s="248" t="str">
        <f>V9</f>
        <v>limited</v>
      </c>
      <c r="W13" s="235"/>
      <c r="X13" s="182"/>
      <c r="Y13" s="182"/>
      <c r="Z13" s="182"/>
      <c r="AA13" s="182"/>
      <c r="AB13" s="182"/>
      <c r="AC13" s="182"/>
      <c r="AD13" s="182"/>
      <c r="AE13" s="182"/>
      <c r="AF13" s="182"/>
      <c r="AG13" s="182"/>
      <c r="AH13" s="182"/>
      <c r="AI13" s="182"/>
      <c r="AJ13" s="182"/>
      <c r="AK13" s="182"/>
      <c r="AL13" s="182"/>
      <c r="AM13" s="182"/>
      <c r="AN13" s="182"/>
      <c r="AO13" s="182"/>
      <c r="AP13" s="182"/>
      <c r="AQ13" s="182"/>
      <c r="AR13" s="174"/>
      <c r="AS13" s="174"/>
      <c r="AT13" s="174"/>
      <c r="AU13" s="174"/>
    </row>
    <row r="14" spans="1:47" x14ac:dyDescent="0.25">
      <c r="A14" s="238" t="s">
        <v>153</v>
      </c>
      <c r="B14" s="243" t="s">
        <v>172</v>
      </c>
      <c r="C14" s="244" t="s">
        <v>172</v>
      </c>
      <c r="D14" s="226" t="s">
        <v>142</v>
      </c>
      <c r="E14" s="226" t="s">
        <v>142</v>
      </c>
      <c r="F14" s="226" t="s">
        <v>156</v>
      </c>
      <c r="G14" s="239" t="s">
        <v>173</v>
      </c>
      <c r="H14" s="226" t="s">
        <v>144</v>
      </c>
      <c r="I14" s="226">
        <v>2</v>
      </c>
      <c r="J14" s="227" t="s">
        <v>69</v>
      </c>
      <c r="K14" s="239" t="s">
        <v>157</v>
      </c>
      <c r="L14" s="227" t="s">
        <v>146</v>
      </c>
      <c r="M14" s="227" t="s">
        <v>158</v>
      </c>
      <c r="N14" s="239" t="s">
        <v>174</v>
      </c>
      <c r="O14" s="239" t="s">
        <v>174</v>
      </c>
      <c r="P14" s="239" t="s">
        <v>149</v>
      </c>
      <c r="Q14" s="239" t="s">
        <v>160</v>
      </c>
      <c r="R14" s="239" t="s">
        <v>149</v>
      </c>
      <c r="S14" s="227" t="s">
        <v>146</v>
      </c>
      <c r="T14" s="250" t="s">
        <v>149</v>
      </c>
      <c r="U14" s="239" t="s">
        <v>149</v>
      </c>
      <c r="V14" s="241"/>
      <c r="W14" s="235"/>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row>
    <row r="15" spans="1:47" x14ac:dyDescent="0.25">
      <c r="A15" s="251" t="s">
        <v>153</v>
      </c>
      <c r="B15" s="231" t="s">
        <v>172</v>
      </c>
      <c r="C15" s="252" t="s">
        <v>175</v>
      </c>
      <c r="D15" s="226" t="s">
        <v>142</v>
      </c>
      <c r="E15" s="226" t="s">
        <v>142</v>
      </c>
      <c r="F15" s="239" t="s">
        <v>149</v>
      </c>
      <c r="G15" s="239"/>
      <c r="H15" s="239" t="s">
        <v>149</v>
      </c>
      <c r="I15" s="239" t="s">
        <v>149</v>
      </c>
      <c r="J15" s="239"/>
      <c r="K15" s="239" t="s">
        <v>149</v>
      </c>
      <c r="L15" s="239" t="s">
        <v>149</v>
      </c>
      <c r="M15" s="239" t="s">
        <v>149</v>
      </c>
      <c r="N15" s="239" t="s">
        <v>149</v>
      </c>
      <c r="O15" s="239" t="s">
        <v>149</v>
      </c>
      <c r="P15" s="239" t="s">
        <v>149</v>
      </c>
      <c r="Q15" s="239" t="s">
        <v>149</v>
      </c>
      <c r="R15" s="239" t="s">
        <v>149</v>
      </c>
      <c r="S15" s="227" t="s">
        <v>146</v>
      </c>
      <c r="T15" s="250" t="s">
        <v>149</v>
      </c>
      <c r="U15" s="239" t="s">
        <v>149</v>
      </c>
      <c r="V15" s="241"/>
      <c r="W15" s="235"/>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row>
    <row r="16" spans="1:47" x14ac:dyDescent="0.25">
      <c r="A16" s="238" t="s">
        <v>153</v>
      </c>
      <c r="B16" s="243" t="s">
        <v>176</v>
      </c>
      <c r="C16" s="244" t="s">
        <v>176</v>
      </c>
      <c r="D16" s="226" t="s">
        <v>142</v>
      </c>
      <c r="E16" s="226" t="s">
        <v>142</v>
      </c>
      <c r="F16" s="226" t="s">
        <v>156</v>
      </c>
      <c r="G16" s="239" t="s">
        <v>173</v>
      </c>
      <c r="H16" s="226" t="s">
        <v>144</v>
      </c>
      <c r="I16" s="253" t="s">
        <v>177</v>
      </c>
      <c r="J16" s="227" t="s">
        <v>69</v>
      </c>
      <c r="K16" s="239" t="s">
        <v>178</v>
      </c>
      <c r="L16" s="227" t="s">
        <v>146</v>
      </c>
      <c r="M16" s="227" t="s">
        <v>158</v>
      </c>
      <c r="N16" s="239" t="s">
        <v>179</v>
      </c>
      <c r="O16" s="239" t="s">
        <v>179</v>
      </c>
      <c r="P16" s="239" t="s">
        <v>149</v>
      </c>
      <c r="Q16" s="239" t="s">
        <v>160</v>
      </c>
      <c r="R16" s="239" t="s">
        <v>149</v>
      </c>
      <c r="S16" s="227" t="s">
        <v>146</v>
      </c>
      <c r="T16" s="250" t="s">
        <v>149</v>
      </c>
      <c r="U16" s="239" t="s">
        <v>149</v>
      </c>
      <c r="V16" s="241"/>
      <c r="W16" s="235"/>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row>
    <row r="17" spans="1:47" x14ac:dyDescent="0.25">
      <c r="A17" s="251" t="s">
        <v>153</v>
      </c>
      <c r="B17" s="244" t="s">
        <v>176</v>
      </c>
      <c r="C17" s="252" t="s">
        <v>175</v>
      </c>
      <c r="D17" s="226" t="s">
        <v>142</v>
      </c>
      <c r="E17" s="226" t="s">
        <v>142</v>
      </c>
      <c r="F17" s="239" t="s">
        <v>149</v>
      </c>
      <c r="G17" s="239"/>
      <c r="H17" s="226" t="s">
        <v>149</v>
      </c>
      <c r="I17" s="239" t="s">
        <v>149</v>
      </c>
      <c r="J17" s="239"/>
      <c r="K17" s="239" t="s">
        <v>149</v>
      </c>
      <c r="L17" s="239" t="s">
        <v>149</v>
      </c>
      <c r="M17" s="239" t="s">
        <v>149</v>
      </c>
      <c r="N17" s="239" t="s">
        <v>149</v>
      </c>
      <c r="O17" s="239" t="s">
        <v>149</v>
      </c>
      <c r="P17" s="239" t="s">
        <v>149</v>
      </c>
      <c r="Q17" s="239" t="s">
        <v>149</v>
      </c>
      <c r="R17" s="239" t="s">
        <v>149</v>
      </c>
      <c r="S17" s="227" t="s">
        <v>146</v>
      </c>
      <c r="T17" s="250" t="s">
        <v>149</v>
      </c>
      <c r="U17" s="239"/>
      <c r="V17" s="241"/>
      <c r="W17" s="235"/>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row>
    <row r="18" spans="1:47" ht="23.25" x14ac:dyDescent="0.25">
      <c r="A18" s="238" t="s">
        <v>153</v>
      </c>
      <c r="B18" s="243" t="s">
        <v>180</v>
      </c>
      <c r="C18" s="244" t="s">
        <v>180</v>
      </c>
      <c r="D18" s="226" t="s">
        <v>142</v>
      </c>
      <c r="E18" s="226" t="s">
        <v>142</v>
      </c>
      <c r="F18" s="228" t="s">
        <v>181</v>
      </c>
      <c r="G18" s="239" t="s">
        <v>173</v>
      </c>
      <c r="H18" s="226" t="s">
        <v>144</v>
      </c>
      <c r="I18" s="226">
        <v>2</v>
      </c>
      <c r="J18" s="227" t="s">
        <v>69</v>
      </c>
      <c r="K18" s="239" t="s">
        <v>157</v>
      </c>
      <c r="L18" s="227" t="s">
        <v>146</v>
      </c>
      <c r="M18" s="239" t="s">
        <v>158</v>
      </c>
      <c r="N18" s="239" t="s">
        <v>160</v>
      </c>
      <c r="O18" s="239" t="s">
        <v>160</v>
      </c>
      <c r="P18" s="239" t="s">
        <v>160</v>
      </c>
      <c r="Q18" s="239" t="s">
        <v>160</v>
      </c>
      <c r="R18" s="239" t="s">
        <v>149</v>
      </c>
      <c r="S18" s="227" t="s">
        <v>146</v>
      </c>
      <c r="T18" s="250" t="s">
        <v>149</v>
      </c>
      <c r="U18" s="239" t="s">
        <v>149</v>
      </c>
      <c r="V18" s="241"/>
      <c r="W18" s="235"/>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row>
    <row r="19" spans="1:47" x14ac:dyDescent="0.25">
      <c r="A19" s="238" t="s">
        <v>153</v>
      </c>
      <c r="B19" s="243" t="s">
        <v>182</v>
      </c>
      <c r="C19" s="244" t="s">
        <v>183</v>
      </c>
      <c r="D19" s="226" t="s">
        <v>142</v>
      </c>
      <c r="E19" s="226" t="s">
        <v>142</v>
      </c>
      <c r="F19" s="226" t="s">
        <v>156</v>
      </c>
      <c r="G19" s="239" t="s">
        <v>173</v>
      </c>
      <c r="H19" s="226" t="s">
        <v>144</v>
      </c>
      <c r="I19" s="226">
        <v>2</v>
      </c>
      <c r="J19" s="227" t="s">
        <v>69</v>
      </c>
      <c r="K19" s="239" t="s">
        <v>168</v>
      </c>
      <c r="L19" s="227" t="s">
        <v>146</v>
      </c>
      <c r="M19" s="239" t="s">
        <v>158</v>
      </c>
      <c r="N19" s="239" t="s">
        <v>160</v>
      </c>
      <c r="O19" s="239" t="s">
        <v>160</v>
      </c>
      <c r="P19" s="239" t="s">
        <v>160</v>
      </c>
      <c r="Q19" s="239" t="s">
        <v>160</v>
      </c>
      <c r="R19" s="239" t="s">
        <v>149</v>
      </c>
      <c r="S19" s="227" t="s">
        <v>146</v>
      </c>
      <c r="T19" s="250" t="s">
        <v>149</v>
      </c>
      <c r="U19" s="239" t="s">
        <v>149</v>
      </c>
      <c r="V19" s="241"/>
      <c r="W19" s="235"/>
    </row>
    <row r="20" spans="1:47" x14ac:dyDescent="0.25">
      <c r="A20" s="238" t="s">
        <v>153</v>
      </c>
      <c r="B20" s="243" t="s">
        <v>184</v>
      </c>
      <c r="C20" s="244" t="s">
        <v>184</v>
      </c>
      <c r="D20" s="226" t="s">
        <v>142</v>
      </c>
      <c r="E20" s="226" t="s">
        <v>142</v>
      </c>
      <c r="F20" s="226" t="s">
        <v>185</v>
      </c>
      <c r="G20" s="239" t="s">
        <v>173</v>
      </c>
      <c r="H20" s="226" t="s">
        <v>144</v>
      </c>
      <c r="I20" s="226">
        <v>2</v>
      </c>
      <c r="J20" s="227" t="s">
        <v>69</v>
      </c>
      <c r="K20" s="239" t="s">
        <v>168</v>
      </c>
      <c r="L20" s="227" t="s">
        <v>146</v>
      </c>
      <c r="M20" s="227" t="s">
        <v>158</v>
      </c>
      <c r="N20" s="239" t="s">
        <v>186</v>
      </c>
      <c r="O20" s="239" t="s">
        <v>186</v>
      </c>
      <c r="P20" s="239">
        <v>240</v>
      </c>
      <c r="Q20" s="239" t="s">
        <v>160</v>
      </c>
      <c r="R20" s="239" t="s">
        <v>149</v>
      </c>
      <c r="S20" s="227" t="s">
        <v>146</v>
      </c>
      <c r="T20" s="250" t="s">
        <v>149</v>
      </c>
      <c r="U20" s="239" t="s">
        <v>149</v>
      </c>
      <c r="V20" s="241"/>
      <c r="W20" s="235"/>
    </row>
    <row r="21" spans="1:47" x14ac:dyDescent="0.25">
      <c r="A21" s="251" t="s">
        <v>153</v>
      </c>
      <c r="B21" s="231" t="s">
        <v>184</v>
      </c>
      <c r="C21" s="231" t="s">
        <v>187</v>
      </c>
      <c r="D21" s="226" t="s">
        <v>142</v>
      </c>
      <c r="E21" s="226" t="s">
        <v>142</v>
      </c>
      <c r="F21" s="226" t="s">
        <v>185</v>
      </c>
      <c r="G21" s="239" t="s">
        <v>173</v>
      </c>
      <c r="H21" s="226" t="s">
        <v>144</v>
      </c>
      <c r="I21" s="226">
        <v>2</v>
      </c>
      <c r="J21" s="227" t="s">
        <v>69</v>
      </c>
      <c r="K21" s="239" t="s">
        <v>168</v>
      </c>
      <c r="L21" s="227" t="s">
        <v>146</v>
      </c>
      <c r="M21" s="227" t="s">
        <v>158</v>
      </c>
      <c r="N21" s="239" t="s">
        <v>188</v>
      </c>
      <c r="O21" s="239" t="s">
        <v>188</v>
      </c>
      <c r="P21" s="239">
        <v>500</v>
      </c>
      <c r="Q21" s="239" t="s">
        <v>160</v>
      </c>
      <c r="R21" s="239" t="s">
        <v>149</v>
      </c>
      <c r="S21" s="227" t="s">
        <v>146</v>
      </c>
      <c r="T21" s="250" t="s">
        <v>189</v>
      </c>
      <c r="U21" s="239" t="s">
        <v>190</v>
      </c>
      <c r="V21" s="241" t="s">
        <v>165</v>
      </c>
      <c r="W21" s="235"/>
    </row>
    <row r="22" spans="1:47" x14ac:dyDescent="0.25">
      <c r="A22" s="251" t="s">
        <v>153</v>
      </c>
      <c r="B22" s="231" t="s">
        <v>184</v>
      </c>
      <c r="C22" s="231" t="s">
        <v>191</v>
      </c>
      <c r="D22" s="226" t="s">
        <v>142</v>
      </c>
      <c r="E22" s="226" t="s">
        <v>142</v>
      </c>
      <c r="F22" s="226" t="s">
        <v>181</v>
      </c>
      <c r="G22" s="239" t="s">
        <v>173</v>
      </c>
      <c r="H22" s="226" t="s">
        <v>144</v>
      </c>
      <c r="I22" s="226">
        <v>2</v>
      </c>
      <c r="J22" s="227" t="s">
        <v>69</v>
      </c>
      <c r="K22" s="239" t="s">
        <v>178</v>
      </c>
      <c r="L22" s="227" t="s">
        <v>146</v>
      </c>
      <c r="M22" s="227" t="s">
        <v>158</v>
      </c>
      <c r="N22" s="239" t="s">
        <v>192</v>
      </c>
      <c r="O22" s="239" t="s">
        <v>192</v>
      </c>
      <c r="P22" s="239">
        <v>1000</v>
      </c>
      <c r="Q22" s="239" t="s">
        <v>160</v>
      </c>
      <c r="R22" s="239" t="s">
        <v>149</v>
      </c>
      <c r="S22" s="227" t="s">
        <v>146</v>
      </c>
      <c r="T22" s="250" t="s">
        <v>189</v>
      </c>
      <c r="U22" s="239" t="s">
        <v>190</v>
      </c>
      <c r="V22" s="241" t="s">
        <v>165</v>
      </c>
      <c r="W22" s="235"/>
    </row>
    <row r="23" spans="1:47" ht="33" customHeight="1" x14ac:dyDescent="0.25">
      <c r="A23" s="254" t="s">
        <v>193</v>
      </c>
      <c r="B23" s="255" t="s">
        <v>194</v>
      </c>
      <c r="C23" s="256" t="s">
        <v>194</v>
      </c>
      <c r="D23" s="257" t="s">
        <v>142</v>
      </c>
      <c r="E23" s="257" t="s">
        <v>142</v>
      </c>
      <c r="F23" s="258" t="s">
        <v>195</v>
      </c>
      <c r="G23" s="257">
        <v>450</v>
      </c>
      <c r="H23" s="257" t="s">
        <v>144</v>
      </c>
      <c r="I23" s="257">
        <v>2</v>
      </c>
      <c r="J23" s="259" t="s">
        <v>196</v>
      </c>
      <c r="K23" s="260"/>
      <c r="L23" s="261"/>
      <c r="M23" s="258" t="s">
        <v>197</v>
      </c>
      <c r="N23" s="261"/>
      <c r="O23" s="258" t="s">
        <v>198</v>
      </c>
      <c r="P23" s="258">
        <f>104</f>
        <v>104</v>
      </c>
      <c r="Q23" s="259" t="s">
        <v>199</v>
      </c>
      <c r="R23" s="260"/>
      <c r="S23" s="258">
        <v>18</v>
      </c>
      <c r="T23" s="260"/>
      <c r="U23" s="262" t="s">
        <v>200</v>
      </c>
      <c r="V23" s="241" t="s">
        <v>201</v>
      </c>
      <c r="W23" s="235"/>
    </row>
    <row r="24" spans="1:47" ht="45" x14ac:dyDescent="0.25">
      <c r="A24" s="254" t="s">
        <v>193</v>
      </c>
      <c r="B24" s="255" t="s">
        <v>202</v>
      </c>
      <c r="C24" s="263" t="s">
        <v>203</v>
      </c>
      <c r="D24" s="258" t="s">
        <v>142</v>
      </c>
      <c r="E24" s="258" t="s">
        <v>142</v>
      </c>
      <c r="F24" s="258" t="s">
        <v>195</v>
      </c>
      <c r="G24" s="258">
        <v>500</v>
      </c>
      <c r="H24" s="258" t="s">
        <v>144</v>
      </c>
      <c r="I24" s="264" t="s">
        <v>177</v>
      </c>
      <c r="J24" s="258" t="s">
        <v>196</v>
      </c>
      <c r="K24" s="262"/>
      <c r="L24" s="258"/>
      <c r="M24" s="258" t="s">
        <v>197</v>
      </c>
      <c r="N24" s="265"/>
      <c r="O24" s="258" t="s">
        <v>204</v>
      </c>
      <c r="P24" s="258" t="s">
        <v>205</v>
      </c>
      <c r="Q24" s="258" t="s">
        <v>206</v>
      </c>
      <c r="R24" s="265"/>
      <c r="S24" s="258">
        <v>19</v>
      </c>
      <c r="T24" s="266" t="s">
        <v>207</v>
      </c>
      <c r="U24" s="262" t="s">
        <v>200</v>
      </c>
      <c r="V24" s="241" t="s">
        <v>208</v>
      </c>
      <c r="W24" s="235"/>
    </row>
    <row r="25" spans="1:47" ht="33.75" customHeight="1" x14ac:dyDescent="0.25">
      <c r="A25" s="254" t="s">
        <v>193</v>
      </c>
      <c r="B25" s="255" t="s">
        <v>202</v>
      </c>
      <c r="C25" s="267" t="s">
        <v>209</v>
      </c>
      <c r="D25" s="258" t="s">
        <v>142</v>
      </c>
      <c r="E25" s="258" t="s">
        <v>142</v>
      </c>
      <c r="F25" s="258" t="s">
        <v>210</v>
      </c>
      <c r="G25" s="258">
        <v>750</v>
      </c>
      <c r="H25" s="258" t="s">
        <v>144</v>
      </c>
      <c r="I25" s="268">
        <v>2</v>
      </c>
      <c r="J25" s="258" t="s">
        <v>69</v>
      </c>
      <c r="K25" s="262"/>
      <c r="L25" s="258"/>
      <c r="M25" s="258" t="s">
        <v>211</v>
      </c>
      <c r="N25" s="258"/>
      <c r="O25" s="258" t="s">
        <v>198</v>
      </c>
      <c r="P25" s="269"/>
      <c r="Q25" s="258" t="s">
        <v>212</v>
      </c>
      <c r="R25" s="258"/>
      <c r="S25" s="258">
        <v>30</v>
      </c>
      <c r="T25" s="266" t="s">
        <v>213</v>
      </c>
      <c r="U25" s="262" t="s">
        <v>214</v>
      </c>
      <c r="V25" s="241" t="s">
        <v>215</v>
      </c>
      <c r="W25" s="235"/>
    </row>
    <row r="26" spans="1:47" ht="26.25" customHeight="1" x14ac:dyDescent="0.25">
      <c r="A26" s="254" t="s">
        <v>193</v>
      </c>
      <c r="B26" s="270" t="s">
        <v>216</v>
      </c>
      <c r="C26" s="256" t="s">
        <v>217</v>
      </c>
      <c r="D26" s="258" t="s">
        <v>142</v>
      </c>
      <c r="E26" s="258" t="s">
        <v>142</v>
      </c>
      <c r="F26" s="258" t="s">
        <v>195</v>
      </c>
      <c r="G26" s="258">
        <v>450</v>
      </c>
      <c r="H26" s="258" t="s">
        <v>144</v>
      </c>
      <c r="I26" s="264" t="s">
        <v>177</v>
      </c>
      <c r="J26" s="258" t="s">
        <v>196</v>
      </c>
      <c r="K26" s="262"/>
      <c r="L26" s="258"/>
      <c r="M26" s="258" t="s">
        <v>197</v>
      </c>
      <c r="N26" s="258"/>
      <c r="O26" s="258" t="s">
        <v>198</v>
      </c>
      <c r="P26" s="258">
        <v>221</v>
      </c>
      <c r="Q26" s="258" t="s">
        <v>199</v>
      </c>
      <c r="R26" s="258"/>
      <c r="S26" s="258">
        <v>12</v>
      </c>
      <c r="T26" s="266"/>
      <c r="U26" s="262" t="s">
        <v>218</v>
      </c>
      <c r="V26" s="241" t="s">
        <v>201</v>
      </c>
      <c r="W26" s="235"/>
    </row>
    <row r="27" spans="1:47" ht="20.25" customHeight="1" x14ac:dyDescent="0.25">
      <c r="A27" s="254" t="s">
        <v>193</v>
      </c>
      <c r="B27" s="255" t="s">
        <v>219</v>
      </c>
      <c r="C27" s="256" t="s">
        <v>219</v>
      </c>
      <c r="D27" s="258" t="s">
        <v>142</v>
      </c>
      <c r="E27" s="258" t="s">
        <v>142</v>
      </c>
      <c r="F27" s="258" t="s">
        <v>195</v>
      </c>
      <c r="G27" s="257">
        <v>500</v>
      </c>
      <c r="H27" s="257" t="s">
        <v>144</v>
      </c>
      <c r="I27" s="257">
        <v>2</v>
      </c>
      <c r="J27" s="259" t="s">
        <v>196</v>
      </c>
      <c r="K27" s="262"/>
      <c r="L27" s="258"/>
      <c r="M27" s="258" t="s">
        <v>197</v>
      </c>
      <c r="N27" s="258"/>
      <c r="O27" s="258" t="s">
        <v>198</v>
      </c>
      <c r="P27" s="258">
        <v>78</v>
      </c>
      <c r="Q27" s="258" t="s">
        <v>199</v>
      </c>
      <c r="R27" s="258"/>
      <c r="S27" s="258">
        <v>10</v>
      </c>
      <c r="T27" s="266"/>
      <c r="U27" s="262" t="s">
        <v>218</v>
      </c>
      <c r="V27" s="241" t="s">
        <v>201</v>
      </c>
      <c r="W27" s="235"/>
    </row>
    <row r="28" spans="1:47" ht="27" customHeight="1" x14ac:dyDescent="0.25">
      <c r="A28" s="254" t="s">
        <v>193</v>
      </c>
      <c r="B28" s="255" t="s">
        <v>220</v>
      </c>
      <c r="C28" s="256" t="s">
        <v>221</v>
      </c>
      <c r="D28" s="258" t="s">
        <v>142</v>
      </c>
      <c r="E28" s="258" t="s">
        <v>142</v>
      </c>
      <c r="F28" s="258" t="s">
        <v>195</v>
      </c>
      <c r="G28" s="258">
        <v>450</v>
      </c>
      <c r="H28" s="258" t="s">
        <v>144</v>
      </c>
      <c r="I28" s="258">
        <v>1</v>
      </c>
      <c r="J28" s="258" t="s">
        <v>196</v>
      </c>
      <c r="K28" s="262"/>
      <c r="L28" s="258"/>
      <c r="M28" s="258" t="s">
        <v>197</v>
      </c>
      <c r="N28" s="258"/>
      <c r="O28" s="258" t="s">
        <v>198</v>
      </c>
      <c r="P28" s="258">
        <v>284</v>
      </c>
      <c r="Q28" s="258" t="s">
        <v>199</v>
      </c>
      <c r="R28" s="258"/>
      <c r="S28" s="258">
        <v>17</v>
      </c>
      <c r="T28" s="266"/>
      <c r="U28" s="262" t="s">
        <v>218</v>
      </c>
      <c r="V28" s="241" t="s">
        <v>201</v>
      </c>
      <c r="W28" s="235"/>
    </row>
    <row r="29" spans="1:47" ht="24.75" customHeight="1" x14ac:dyDescent="0.25">
      <c r="A29" s="254" t="s">
        <v>193</v>
      </c>
      <c r="B29" s="255" t="s">
        <v>220</v>
      </c>
      <c r="C29" s="256" t="s">
        <v>222</v>
      </c>
      <c r="D29" s="258" t="s">
        <v>142</v>
      </c>
      <c r="E29" s="258" t="s">
        <v>142</v>
      </c>
      <c r="F29" s="258" t="s">
        <v>195</v>
      </c>
      <c r="G29" s="258">
        <v>480</v>
      </c>
      <c r="H29" s="258" t="s">
        <v>144</v>
      </c>
      <c r="I29" s="264" t="s">
        <v>177</v>
      </c>
      <c r="J29" s="258" t="s">
        <v>196</v>
      </c>
      <c r="K29" s="262"/>
      <c r="L29" s="258"/>
      <c r="M29" s="258" t="s">
        <v>197</v>
      </c>
      <c r="N29" s="258"/>
      <c r="O29" s="258" t="s">
        <v>198</v>
      </c>
      <c r="P29" s="258">
        <v>756</v>
      </c>
      <c r="Q29" s="258" t="s">
        <v>199</v>
      </c>
      <c r="R29" s="258"/>
      <c r="S29" s="258">
        <v>17</v>
      </c>
      <c r="T29" s="266"/>
      <c r="U29" s="262" t="s">
        <v>218</v>
      </c>
      <c r="V29" s="241" t="s">
        <v>223</v>
      </c>
      <c r="W29" s="235"/>
    </row>
    <row r="30" spans="1:47" ht="23.25" customHeight="1" x14ac:dyDescent="0.25">
      <c r="A30" s="254" t="s">
        <v>193</v>
      </c>
      <c r="B30" s="255" t="s">
        <v>224</v>
      </c>
      <c r="C30" s="252" t="s">
        <v>175</v>
      </c>
      <c r="D30" s="258"/>
      <c r="E30" s="258"/>
      <c r="F30" s="258"/>
      <c r="G30" s="258"/>
      <c r="H30" s="258"/>
      <c r="I30" s="258"/>
      <c r="J30" s="258"/>
      <c r="K30" s="262"/>
      <c r="L30" s="258"/>
      <c r="M30" s="258"/>
      <c r="N30" s="258"/>
      <c r="O30" s="258"/>
      <c r="P30" s="258"/>
      <c r="Q30" s="258" t="s">
        <v>199</v>
      </c>
      <c r="R30" s="258"/>
      <c r="S30" s="258"/>
      <c r="T30" s="266"/>
      <c r="U30" s="262"/>
      <c r="V30" s="234"/>
      <c r="W30" s="235"/>
    </row>
    <row r="31" spans="1:47" ht="22.5" x14ac:dyDescent="0.25">
      <c r="A31" s="254" t="s">
        <v>193</v>
      </c>
      <c r="B31" s="255" t="s">
        <v>225</v>
      </c>
      <c r="C31" s="256" t="s">
        <v>226</v>
      </c>
      <c r="D31" s="258" t="s">
        <v>142</v>
      </c>
      <c r="E31" s="258" t="s">
        <v>142</v>
      </c>
      <c r="F31" s="258" t="s">
        <v>195</v>
      </c>
      <c r="G31" s="258">
        <v>480</v>
      </c>
      <c r="H31" s="258" t="s">
        <v>144</v>
      </c>
      <c r="I31" s="264" t="s">
        <v>177</v>
      </c>
      <c r="J31" s="258" t="s">
        <v>196</v>
      </c>
      <c r="K31" s="262"/>
      <c r="L31" s="258"/>
      <c r="M31" s="258" t="s">
        <v>197</v>
      </c>
      <c r="N31" s="258"/>
      <c r="O31" s="258" t="s">
        <v>198</v>
      </c>
      <c r="P31" s="258">
        <v>756</v>
      </c>
      <c r="Q31" s="258" t="s">
        <v>199</v>
      </c>
      <c r="R31" s="258"/>
      <c r="S31" s="258">
        <v>17</v>
      </c>
      <c r="T31" s="266"/>
      <c r="U31" s="262" t="s">
        <v>218</v>
      </c>
      <c r="V31" s="241" t="s">
        <v>223</v>
      </c>
      <c r="W31" s="235"/>
    </row>
    <row r="32" spans="1:47" ht="22.5" x14ac:dyDescent="0.25">
      <c r="A32" s="254" t="s">
        <v>193</v>
      </c>
      <c r="B32" s="255" t="s">
        <v>225</v>
      </c>
      <c r="C32" s="256" t="s">
        <v>227</v>
      </c>
      <c r="D32" s="258" t="s">
        <v>142</v>
      </c>
      <c r="E32" s="258" t="s">
        <v>142</v>
      </c>
      <c r="F32" s="258" t="s">
        <v>195</v>
      </c>
      <c r="G32" s="258">
        <v>450</v>
      </c>
      <c r="H32" s="258" t="s">
        <v>144</v>
      </c>
      <c r="I32" s="264" t="s">
        <v>177</v>
      </c>
      <c r="J32" s="258" t="s">
        <v>196</v>
      </c>
      <c r="K32" s="262"/>
      <c r="L32" s="258"/>
      <c r="M32" s="258" t="s">
        <v>197</v>
      </c>
      <c r="N32" s="258"/>
      <c r="O32" s="258" t="s">
        <v>198</v>
      </c>
      <c r="P32" s="258">
        <v>762</v>
      </c>
      <c r="Q32" s="258" t="s">
        <v>199</v>
      </c>
      <c r="R32" s="258"/>
      <c r="S32" s="258">
        <v>18</v>
      </c>
      <c r="T32" s="266"/>
      <c r="U32" s="262" t="s">
        <v>218</v>
      </c>
      <c r="V32" s="241" t="s">
        <v>223</v>
      </c>
      <c r="W32" s="235"/>
    </row>
    <row r="33" spans="1:23" ht="22.5" x14ac:dyDescent="0.25">
      <c r="A33" s="254" t="s">
        <v>193</v>
      </c>
      <c r="B33" s="255" t="s">
        <v>228</v>
      </c>
      <c r="C33" s="256" t="s">
        <v>229</v>
      </c>
      <c r="D33" s="258" t="s">
        <v>142</v>
      </c>
      <c r="E33" s="258" t="s">
        <v>142</v>
      </c>
      <c r="F33" s="258" t="s">
        <v>230</v>
      </c>
      <c r="G33" s="258">
        <v>450</v>
      </c>
      <c r="H33" s="258" t="s">
        <v>144</v>
      </c>
      <c r="I33" s="258">
        <v>1</v>
      </c>
      <c r="J33" s="258" t="s">
        <v>196</v>
      </c>
      <c r="K33" s="262"/>
      <c r="L33" s="258"/>
      <c r="M33" s="258" t="s">
        <v>197</v>
      </c>
      <c r="N33" s="258"/>
      <c r="O33" s="258" t="s">
        <v>198</v>
      </c>
      <c r="P33" s="258">
        <v>188</v>
      </c>
      <c r="Q33" s="258" t="s">
        <v>231</v>
      </c>
      <c r="R33" s="258"/>
      <c r="S33" s="258">
        <v>18</v>
      </c>
      <c r="T33" s="266"/>
      <c r="U33" s="262" t="s">
        <v>218</v>
      </c>
      <c r="V33" s="241" t="s">
        <v>201</v>
      </c>
      <c r="W33" s="235"/>
    </row>
    <row r="34" spans="1:23" ht="24" customHeight="1" x14ac:dyDescent="0.25">
      <c r="A34" s="254" t="s">
        <v>193</v>
      </c>
      <c r="B34" s="255" t="s">
        <v>232</v>
      </c>
      <c r="C34" s="256" t="s">
        <v>232</v>
      </c>
      <c r="D34" s="258" t="s">
        <v>142</v>
      </c>
      <c r="E34" s="258" t="s">
        <v>142</v>
      </c>
      <c r="F34" s="258" t="s">
        <v>195</v>
      </c>
      <c r="G34" s="257">
        <v>480</v>
      </c>
      <c r="H34" s="257" t="s">
        <v>144</v>
      </c>
      <c r="I34" s="257">
        <v>2</v>
      </c>
      <c r="J34" s="259" t="s">
        <v>196</v>
      </c>
      <c r="K34" s="262"/>
      <c r="L34" s="258"/>
      <c r="M34" s="258" t="s">
        <v>197</v>
      </c>
      <c r="N34" s="258"/>
      <c r="O34" s="258" t="s">
        <v>198</v>
      </c>
      <c r="P34" s="258">
        <v>121</v>
      </c>
      <c r="Q34" s="258" t="s">
        <v>199</v>
      </c>
      <c r="R34" s="258"/>
      <c r="S34" s="258">
        <v>18</v>
      </c>
      <c r="T34" s="266"/>
      <c r="U34" s="262" t="s">
        <v>218</v>
      </c>
      <c r="V34" s="241" t="s">
        <v>201</v>
      </c>
      <c r="W34" s="235"/>
    </row>
    <row r="35" spans="1:23" ht="22.5" x14ac:dyDescent="0.25">
      <c r="A35" s="254" t="s">
        <v>193</v>
      </c>
      <c r="B35" s="255" t="s">
        <v>232</v>
      </c>
      <c r="C35" s="256" t="s">
        <v>233</v>
      </c>
      <c r="D35" s="258" t="s">
        <v>142</v>
      </c>
      <c r="E35" s="258" t="s">
        <v>142</v>
      </c>
      <c r="F35" s="258" t="s">
        <v>234</v>
      </c>
      <c r="G35" s="258">
        <v>400</v>
      </c>
      <c r="H35" s="258" t="s">
        <v>144</v>
      </c>
      <c r="I35" s="258">
        <v>1</v>
      </c>
      <c r="J35" s="258" t="s">
        <v>196</v>
      </c>
      <c r="K35" s="262"/>
      <c r="L35" s="258"/>
      <c r="M35" s="258" t="s">
        <v>197</v>
      </c>
      <c r="N35" s="258"/>
      <c r="O35" s="258" t="s">
        <v>198</v>
      </c>
      <c r="P35" s="258" t="s">
        <v>235</v>
      </c>
      <c r="Q35" s="258" t="s">
        <v>231</v>
      </c>
      <c r="R35" s="258"/>
      <c r="S35" s="258">
        <v>17</v>
      </c>
      <c r="T35" s="266" t="s">
        <v>236</v>
      </c>
      <c r="U35" s="262" t="s">
        <v>218</v>
      </c>
      <c r="V35" s="241" t="s">
        <v>223</v>
      </c>
      <c r="W35" s="235"/>
    </row>
    <row r="36" spans="1:23" ht="24.75" customHeight="1" x14ac:dyDescent="0.25">
      <c r="A36" s="254" t="s">
        <v>193</v>
      </c>
      <c r="B36" s="255" t="s">
        <v>237</v>
      </c>
      <c r="C36" s="256" t="s">
        <v>238</v>
      </c>
      <c r="D36" s="258" t="s">
        <v>142</v>
      </c>
      <c r="E36" s="258" t="s">
        <v>142</v>
      </c>
      <c r="F36" s="258"/>
      <c r="G36" s="258"/>
      <c r="H36" s="258"/>
      <c r="I36" s="264" t="s">
        <v>177</v>
      </c>
      <c r="J36" s="258" t="s">
        <v>196</v>
      </c>
      <c r="K36" s="262"/>
      <c r="L36" s="258"/>
      <c r="M36" s="258" t="s">
        <v>197</v>
      </c>
      <c r="N36" s="258"/>
      <c r="O36" s="258" t="s">
        <v>198</v>
      </c>
      <c r="P36" s="258"/>
      <c r="Q36" s="258" t="s">
        <v>199</v>
      </c>
      <c r="R36" s="258"/>
      <c r="S36" s="258" t="s">
        <v>149</v>
      </c>
      <c r="T36" s="266"/>
      <c r="U36" s="262" t="s">
        <v>218</v>
      </c>
      <c r="V36" s="234"/>
      <c r="W36" s="235"/>
    </row>
    <row r="37" spans="1:23" ht="22.5" x14ac:dyDescent="0.25">
      <c r="A37" s="254" t="s">
        <v>193</v>
      </c>
      <c r="B37" s="255" t="s">
        <v>239</v>
      </c>
      <c r="C37" s="256" t="s">
        <v>240</v>
      </c>
      <c r="D37" s="258" t="s">
        <v>142</v>
      </c>
      <c r="E37" s="258" t="s">
        <v>142</v>
      </c>
      <c r="F37" s="258" t="s">
        <v>234</v>
      </c>
      <c r="G37" s="258">
        <v>420</v>
      </c>
      <c r="H37" s="258" t="s">
        <v>144</v>
      </c>
      <c r="I37" s="264" t="s">
        <v>177</v>
      </c>
      <c r="J37" s="258" t="s">
        <v>196</v>
      </c>
      <c r="K37" s="262"/>
      <c r="L37" s="258"/>
      <c r="M37" s="258" t="s">
        <v>197</v>
      </c>
      <c r="N37" s="258"/>
      <c r="O37" s="258" t="s">
        <v>198</v>
      </c>
      <c r="P37" s="258" t="s">
        <v>241</v>
      </c>
      <c r="Q37" s="258" t="s">
        <v>242</v>
      </c>
      <c r="R37" s="258"/>
      <c r="S37" s="258">
        <v>22</v>
      </c>
      <c r="T37" s="266"/>
      <c r="U37" s="262" t="s">
        <v>218</v>
      </c>
      <c r="V37" s="241" t="s">
        <v>223</v>
      </c>
      <c r="W37" s="235"/>
    </row>
    <row r="38" spans="1:23" ht="37.5" customHeight="1" x14ac:dyDescent="0.25">
      <c r="A38" s="254" t="s">
        <v>193</v>
      </c>
      <c r="B38" s="255" t="s">
        <v>239</v>
      </c>
      <c r="C38" s="256" t="s">
        <v>243</v>
      </c>
      <c r="D38" s="258" t="s">
        <v>142</v>
      </c>
      <c r="E38" s="258" t="s">
        <v>142</v>
      </c>
      <c r="F38" s="258" t="s">
        <v>234</v>
      </c>
      <c r="G38" s="271">
        <v>450</v>
      </c>
      <c r="H38" s="258" t="s">
        <v>144</v>
      </c>
      <c r="I38" s="264" t="s">
        <v>177</v>
      </c>
      <c r="J38" s="271" t="s">
        <v>196</v>
      </c>
      <c r="K38" s="272"/>
      <c r="L38" s="271"/>
      <c r="M38" s="258" t="s">
        <v>197</v>
      </c>
      <c r="N38" s="271"/>
      <c r="O38" s="258" t="s">
        <v>204</v>
      </c>
      <c r="P38" s="258"/>
      <c r="Q38" s="271" t="s">
        <v>206</v>
      </c>
      <c r="R38" s="271"/>
      <c r="S38" s="271">
        <v>18</v>
      </c>
      <c r="T38" s="273"/>
      <c r="U38" s="262" t="s">
        <v>218</v>
      </c>
      <c r="V38" s="241" t="s">
        <v>244</v>
      </c>
      <c r="W38" s="235"/>
    </row>
    <row r="39" spans="1:23" ht="22.5" x14ac:dyDescent="0.25">
      <c r="A39" s="254" t="s">
        <v>193</v>
      </c>
      <c r="B39" s="255" t="s">
        <v>228</v>
      </c>
      <c r="C39" s="256" t="s">
        <v>228</v>
      </c>
      <c r="D39" s="258" t="s">
        <v>142</v>
      </c>
      <c r="E39" s="258" t="s">
        <v>142</v>
      </c>
      <c r="F39" s="258" t="s">
        <v>195</v>
      </c>
      <c r="G39" s="271">
        <v>480</v>
      </c>
      <c r="H39" s="258" t="s">
        <v>245</v>
      </c>
      <c r="I39" s="257">
        <v>2</v>
      </c>
      <c r="J39" s="271" t="s">
        <v>196</v>
      </c>
      <c r="K39" s="272"/>
      <c r="L39" s="271"/>
      <c r="M39" s="258" t="s">
        <v>197</v>
      </c>
      <c r="N39" s="271"/>
      <c r="O39" s="258" t="s">
        <v>198</v>
      </c>
      <c r="P39" s="258">
        <v>86</v>
      </c>
      <c r="Q39" s="271" t="s">
        <v>199</v>
      </c>
      <c r="R39" s="271"/>
      <c r="S39" s="271">
        <v>10</v>
      </c>
      <c r="T39" s="273"/>
      <c r="U39" s="262" t="s">
        <v>218</v>
      </c>
      <c r="V39" s="241" t="s">
        <v>201</v>
      </c>
      <c r="W39" s="235"/>
    </row>
    <row r="40" spans="1:23" ht="27" customHeight="1" x14ac:dyDescent="0.25">
      <c r="A40" s="254" t="s">
        <v>193</v>
      </c>
      <c r="B40" s="255" t="s">
        <v>246</v>
      </c>
      <c r="C40" s="256" t="s">
        <v>246</v>
      </c>
      <c r="D40" s="258" t="s">
        <v>142</v>
      </c>
      <c r="E40" s="258" t="s">
        <v>142</v>
      </c>
      <c r="F40" s="258" t="s">
        <v>195</v>
      </c>
      <c r="G40" s="257">
        <v>500</v>
      </c>
      <c r="H40" s="257" t="s">
        <v>144</v>
      </c>
      <c r="I40" s="257">
        <v>2</v>
      </c>
      <c r="J40" s="259" t="s">
        <v>196</v>
      </c>
      <c r="K40" s="262"/>
      <c r="L40" s="258"/>
      <c r="M40" s="258" t="s">
        <v>197</v>
      </c>
      <c r="N40" s="258"/>
      <c r="O40" s="258" t="s">
        <v>198</v>
      </c>
      <c r="P40" s="258"/>
      <c r="Q40" s="271" t="s">
        <v>206</v>
      </c>
      <c r="R40" s="271"/>
      <c r="S40" s="271">
        <v>6</v>
      </c>
      <c r="T40" s="273"/>
      <c r="U40" s="262" t="s">
        <v>218</v>
      </c>
      <c r="V40" s="241" t="s">
        <v>201</v>
      </c>
      <c r="W40" s="235"/>
    </row>
    <row r="41" spans="1:23" ht="24.75" customHeight="1" x14ac:dyDescent="0.25">
      <c r="A41" s="274" t="s">
        <v>193</v>
      </c>
      <c r="B41" s="275" t="s">
        <v>246</v>
      </c>
      <c r="C41" s="276" t="str">
        <f>C37</f>
        <v>Aljucén - Cáceres - Villaluenga Yuncler - Madrid Belt</v>
      </c>
      <c r="D41" s="277" t="str">
        <f t="shared" ref="D41:V41" si="2">D37</f>
        <v>x</v>
      </c>
      <c r="E41" s="277" t="str">
        <f t="shared" si="2"/>
        <v>x</v>
      </c>
      <c r="F41" s="277" t="str">
        <f t="shared" si="2"/>
        <v>3 kV DC / not electrified</v>
      </c>
      <c r="G41" s="277">
        <f t="shared" si="2"/>
        <v>420</v>
      </c>
      <c r="H41" s="277" t="str">
        <f t="shared" si="2"/>
        <v>D4</v>
      </c>
      <c r="I41" s="277" t="str">
        <f t="shared" si="2"/>
        <v>1-2</v>
      </c>
      <c r="J41" s="277" t="str">
        <f t="shared" si="2"/>
        <v>IB</v>
      </c>
      <c r="K41" s="277"/>
      <c r="L41" s="277"/>
      <c r="M41" s="277" t="str">
        <f t="shared" si="2"/>
        <v>ASFA</v>
      </c>
      <c r="N41" s="277"/>
      <c r="O41" s="276" t="str">
        <f t="shared" si="2"/>
        <v xml:space="preserve">no restriction up to 120 </v>
      </c>
      <c r="P41" s="277" t="str">
        <f t="shared" si="2"/>
        <v>appr. 450</v>
      </c>
      <c r="Q41" s="277" t="str">
        <f t="shared" si="2"/>
        <v>1100t Diesel</v>
      </c>
      <c r="R41" s="277"/>
      <c r="S41" s="277">
        <f t="shared" si="2"/>
        <v>22</v>
      </c>
      <c r="T41" s="278"/>
      <c r="U41" s="277" t="str">
        <f t="shared" si="2"/>
        <v>Iberian gauge</v>
      </c>
      <c r="V41" s="279" t="str">
        <f t="shared" si="2"/>
        <v>Good, except sections within Madrid Belt which could be Limited</v>
      </c>
      <c r="W41" s="235"/>
    </row>
    <row r="42" spans="1:23" ht="26.25" customHeight="1" x14ac:dyDescent="0.25">
      <c r="A42" s="274" t="s">
        <v>193</v>
      </c>
      <c r="B42" s="275" t="s">
        <v>246</v>
      </c>
      <c r="C42" s="276" t="s">
        <v>247</v>
      </c>
      <c r="D42" s="277" t="s">
        <v>142</v>
      </c>
      <c r="E42" s="277" t="s">
        <v>142</v>
      </c>
      <c r="F42" s="277" t="s">
        <v>234</v>
      </c>
      <c r="G42" s="277">
        <v>350</v>
      </c>
      <c r="H42" s="277" t="s">
        <v>144</v>
      </c>
      <c r="I42" s="280" t="s">
        <v>177</v>
      </c>
      <c r="J42" s="277" t="s">
        <v>196</v>
      </c>
      <c r="K42" s="281"/>
      <c r="L42" s="277"/>
      <c r="M42" s="277" t="s">
        <v>197</v>
      </c>
      <c r="N42" s="277"/>
      <c r="O42" s="277" t="s">
        <v>198</v>
      </c>
      <c r="P42" s="277" t="s">
        <v>248</v>
      </c>
      <c r="Q42" s="277" t="s">
        <v>242</v>
      </c>
      <c r="R42" s="277"/>
      <c r="S42" s="277">
        <v>28</v>
      </c>
      <c r="T42" s="278"/>
      <c r="U42" s="277" t="s">
        <v>218</v>
      </c>
      <c r="V42" s="279"/>
      <c r="W42" s="235"/>
    </row>
    <row r="43" spans="1:23" ht="33.75" customHeight="1" x14ac:dyDescent="0.25">
      <c r="A43" s="254" t="s">
        <v>193</v>
      </c>
      <c r="B43" s="255" t="s">
        <v>249</v>
      </c>
      <c r="C43" s="256" t="s">
        <v>247</v>
      </c>
      <c r="D43" s="258" t="s">
        <v>142</v>
      </c>
      <c r="E43" s="258" t="s">
        <v>142</v>
      </c>
      <c r="F43" s="271" t="s">
        <v>234</v>
      </c>
      <c r="G43" s="271">
        <v>350</v>
      </c>
      <c r="H43" s="271" t="s">
        <v>144</v>
      </c>
      <c r="I43" s="282" t="s">
        <v>177</v>
      </c>
      <c r="J43" s="271" t="s">
        <v>196</v>
      </c>
      <c r="K43" s="272"/>
      <c r="L43" s="271"/>
      <c r="M43" s="271" t="s">
        <v>197</v>
      </c>
      <c r="N43" s="271"/>
      <c r="O43" s="258" t="s">
        <v>198</v>
      </c>
      <c r="P43" s="258" t="s">
        <v>248</v>
      </c>
      <c r="Q43" s="271" t="s">
        <v>242</v>
      </c>
      <c r="R43" s="271"/>
      <c r="S43" s="271">
        <v>28</v>
      </c>
      <c r="T43" s="273"/>
      <c r="U43" s="262" t="s">
        <v>218</v>
      </c>
      <c r="V43" s="241" t="s">
        <v>250</v>
      </c>
      <c r="W43" s="235"/>
    </row>
    <row r="44" spans="1:23" ht="21.75" customHeight="1" x14ac:dyDescent="0.25">
      <c r="A44" s="254" t="s">
        <v>193</v>
      </c>
      <c r="B44" s="283" t="s">
        <v>251</v>
      </c>
      <c r="C44" s="256" t="s">
        <v>251</v>
      </c>
      <c r="D44" s="258" t="s">
        <v>142</v>
      </c>
      <c r="E44" s="258" t="s">
        <v>142</v>
      </c>
      <c r="F44" s="258" t="s">
        <v>252</v>
      </c>
      <c r="G44" s="258">
        <v>600</v>
      </c>
      <c r="H44" s="271" t="s">
        <v>245</v>
      </c>
      <c r="I44" s="258">
        <v>1</v>
      </c>
      <c r="J44" s="271" t="s">
        <v>196</v>
      </c>
      <c r="K44" s="262"/>
      <c r="L44" s="258"/>
      <c r="M44" s="271" t="s">
        <v>197</v>
      </c>
      <c r="N44" s="258"/>
      <c r="O44" s="258" t="s">
        <v>198</v>
      </c>
      <c r="P44" s="258">
        <v>176</v>
      </c>
      <c r="Q44" s="258" t="s">
        <v>242</v>
      </c>
      <c r="R44" s="258"/>
      <c r="S44" s="271">
        <v>24</v>
      </c>
      <c r="T44" s="266"/>
      <c r="U44" s="262" t="s">
        <v>218</v>
      </c>
      <c r="V44" s="241" t="s">
        <v>201</v>
      </c>
      <c r="W44" s="235"/>
    </row>
    <row r="45" spans="1:23" ht="21.75" customHeight="1" x14ac:dyDescent="0.25">
      <c r="A45" s="254" t="s">
        <v>193</v>
      </c>
      <c r="B45" s="283" t="s">
        <v>251</v>
      </c>
      <c r="C45" s="252" t="s">
        <v>175</v>
      </c>
      <c r="D45" s="258"/>
      <c r="E45" s="258"/>
      <c r="F45" s="258"/>
      <c r="G45" s="258"/>
      <c r="H45" s="258"/>
      <c r="I45" s="258"/>
      <c r="J45" s="258"/>
      <c r="K45" s="262"/>
      <c r="L45" s="258"/>
      <c r="M45" s="258"/>
      <c r="N45" s="258"/>
      <c r="O45" s="258"/>
      <c r="P45" s="258"/>
      <c r="Q45" s="258"/>
      <c r="R45" s="258"/>
      <c r="S45" s="258"/>
      <c r="T45" s="266"/>
      <c r="U45" s="262"/>
      <c r="V45" s="234"/>
      <c r="W45" s="235"/>
    </row>
    <row r="46" spans="1:23" ht="26.25" customHeight="1" x14ac:dyDescent="0.25">
      <c r="A46" s="274" t="s">
        <v>193</v>
      </c>
      <c r="B46" s="284" t="s">
        <v>253</v>
      </c>
      <c r="C46" s="276" t="s">
        <v>254</v>
      </c>
      <c r="D46" s="277" t="s">
        <v>142</v>
      </c>
      <c r="E46" s="277" t="s">
        <v>142</v>
      </c>
      <c r="F46" s="277" t="s">
        <v>234</v>
      </c>
      <c r="G46" s="277">
        <v>330</v>
      </c>
      <c r="H46" s="277" t="s">
        <v>144</v>
      </c>
      <c r="I46" s="277">
        <f>I33</f>
        <v>1</v>
      </c>
      <c r="J46" s="277" t="str">
        <f t="shared" ref="J46:U46" si="3">J33</f>
        <v>IB</v>
      </c>
      <c r="K46" s="277"/>
      <c r="L46" s="277"/>
      <c r="M46" s="277" t="str">
        <f t="shared" si="3"/>
        <v>ASFA</v>
      </c>
      <c r="N46" s="277"/>
      <c r="O46" s="277" t="str">
        <f t="shared" si="3"/>
        <v xml:space="preserve">no restriction up to 120 </v>
      </c>
      <c r="P46" s="277">
        <f t="shared" si="3"/>
        <v>188</v>
      </c>
      <c r="Q46" s="277" t="s">
        <v>231</v>
      </c>
      <c r="R46" s="277"/>
      <c r="S46" s="277">
        <f t="shared" si="3"/>
        <v>18</v>
      </c>
      <c r="T46" s="277"/>
      <c r="U46" s="277" t="str">
        <f t="shared" si="3"/>
        <v>Iberian gauge</v>
      </c>
      <c r="V46" s="285" t="str">
        <f>V33</f>
        <v>Good</v>
      </c>
      <c r="W46" s="235"/>
    </row>
    <row r="47" spans="1:23" ht="26.25" customHeight="1" x14ac:dyDescent="0.25">
      <c r="A47" s="254" t="s">
        <v>193</v>
      </c>
      <c r="B47" s="255" t="s">
        <v>255</v>
      </c>
      <c r="C47" s="270" t="s">
        <v>255</v>
      </c>
      <c r="D47" s="258" t="s">
        <v>142</v>
      </c>
      <c r="E47" s="258" t="s">
        <v>142</v>
      </c>
      <c r="F47" s="258" t="s">
        <v>252</v>
      </c>
      <c r="G47" s="258">
        <v>550</v>
      </c>
      <c r="H47" s="258" t="s">
        <v>144</v>
      </c>
      <c r="I47" s="258">
        <v>1</v>
      </c>
      <c r="J47" s="258" t="s">
        <v>196</v>
      </c>
      <c r="K47" s="262"/>
      <c r="L47" s="258"/>
      <c r="M47" s="258" t="s">
        <v>197</v>
      </c>
      <c r="N47" s="258"/>
      <c r="O47" s="258" t="s">
        <v>198</v>
      </c>
      <c r="P47" s="258">
        <v>125</v>
      </c>
      <c r="Q47" s="258" t="s">
        <v>231</v>
      </c>
      <c r="R47" s="258"/>
      <c r="S47" s="258">
        <v>18</v>
      </c>
      <c r="T47" s="266"/>
      <c r="U47" s="262" t="s">
        <v>218</v>
      </c>
      <c r="V47" s="241" t="s">
        <v>201</v>
      </c>
      <c r="W47" s="235"/>
    </row>
    <row r="48" spans="1:23" ht="22.5" x14ac:dyDescent="0.25">
      <c r="A48" s="254" t="s">
        <v>193</v>
      </c>
      <c r="B48" s="255" t="s">
        <v>255</v>
      </c>
      <c r="C48" s="256" t="s">
        <v>256</v>
      </c>
      <c r="D48" s="258" t="s">
        <v>142</v>
      </c>
      <c r="E48" s="258" t="s">
        <v>142</v>
      </c>
      <c r="F48" s="258" t="s">
        <v>252</v>
      </c>
      <c r="G48" s="258">
        <v>500</v>
      </c>
      <c r="H48" s="258" t="s">
        <v>144</v>
      </c>
      <c r="I48" s="258">
        <v>1</v>
      </c>
      <c r="J48" s="258" t="s">
        <v>196</v>
      </c>
      <c r="K48" s="262"/>
      <c r="L48" s="258"/>
      <c r="M48" s="258" t="s">
        <v>197</v>
      </c>
      <c r="N48" s="258"/>
      <c r="O48" s="258" t="s">
        <v>198</v>
      </c>
      <c r="P48" s="258" t="s">
        <v>257</v>
      </c>
      <c r="Q48" s="258" t="s">
        <v>231</v>
      </c>
      <c r="R48" s="258"/>
      <c r="S48" s="268" t="s">
        <v>149</v>
      </c>
      <c r="T48" s="266" t="s">
        <v>236</v>
      </c>
      <c r="U48" s="262" t="s">
        <v>218</v>
      </c>
      <c r="V48" s="241" t="s">
        <v>223</v>
      </c>
      <c r="W48" s="235"/>
    </row>
    <row r="49" spans="1:23" ht="22.5" x14ac:dyDescent="0.25">
      <c r="A49" s="254" t="s">
        <v>193</v>
      </c>
      <c r="B49" s="255" t="s">
        <v>255</v>
      </c>
      <c r="C49" s="256" t="s">
        <v>258</v>
      </c>
      <c r="D49" s="258" t="s">
        <v>142</v>
      </c>
      <c r="E49" s="258" t="s">
        <v>142</v>
      </c>
      <c r="F49" s="258" t="s">
        <v>259</v>
      </c>
      <c r="G49" s="258">
        <v>400</v>
      </c>
      <c r="H49" s="258" t="s">
        <v>144</v>
      </c>
      <c r="I49" s="258">
        <v>1</v>
      </c>
      <c r="J49" s="258" t="s">
        <v>196</v>
      </c>
      <c r="K49" s="262"/>
      <c r="L49" s="258"/>
      <c r="M49" s="258" t="s">
        <v>197</v>
      </c>
      <c r="N49" s="258"/>
      <c r="O49" s="258" t="s">
        <v>198</v>
      </c>
      <c r="P49" s="258" t="s">
        <v>260</v>
      </c>
      <c r="Q49" s="258" t="s">
        <v>242</v>
      </c>
      <c r="R49" s="258"/>
      <c r="S49" s="258">
        <v>18</v>
      </c>
      <c r="T49" s="266" t="s">
        <v>261</v>
      </c>
      <c r="U49" s="262" t="s">
        <v>218</v>
      </c>
      <c r="V49" s="241" t="s">
        <v>201</v>
      </c>
      <c r="W49" s="235"/>
    </row>
    <row r="50" spans="1:23" ht="33.75" customHeight="1" x14ac:dyDescent="0.25">
      <c r="A50" s="254" t="s">
        <v>193</v>
      </c>
      <c r="B50" s="255" t="s">
        <v>262</v>
      </c>
      <c r="C50" s="256" t="s">
        <v>263</v>
      </c>
      <c r="D50" s="258" t="s">
        <v>142</v>
      </c>
      <c r="E50" s="258" t="s">
        <v>142</v>
      </c>
      <c r="F50" s="258" t="s">
        <v>234</v>
      </c>
      <c r="G50" s="258">
        <v>350</v>
      </c>
      <c r="H50" s="258" t="s">
        <v>144</v>
      </c>
      <c r="I50" s="264" t="s">
        <v>177</v>
      </c>
      <c r="J50" s="258" t="s">
        <v>196</v>
      </c>
      <c r="K50" s="262"/>
      <c r="L50" s="258"/>
      <c r="M50" s="258" t="s">
        <v>197</v>
      </c>
      <c r="N50" s="258"/>
      <c r="O50" s="258" t="s">
        <v>198</v>
      </c>
      <c r="P50" s="258">
        <v>750</v>
      </c>
      <c r="Q50" s="258" t="s">
        <v>242</v>
      </c>
      <c r="R50" s="258"/>
      <c r="S50" s="258" t="s">
        <v>264</v>
      </c>
      <c r="T50" s="266"/>
      <c r="U50" s="262" t="s">
        <v>218</v>
      </c>
      <c r="V50" s="241" t="s">
        <v>265</v>
      </c>
      <c r="W50" s="235"/>
    </row>
    <row r="51" spans="1:23" ht="26.25" customHeight="1" x14ac:dyDescent="0.25">
      <c r="A51" s="254" t="s">
        <v>193</v>
      </c>
      <c r="B51" s="255" t="s">
        <v>262</v>
      </c>
      <c r="C51" s="256" t="s">
        <v>240</v>
      </c>
      <c r="D51" s="258" t="s">
        <v>142</v>
      </c>
      <c r="E51" s="258" t="s">
        <v>142</v>
      </c>
      <c r="F51" s="258" t="s">
        <v>234</v>
      </c>
      <c r="G51" s="258">
        <v>420</v>
      </c>
      <c r="H51" s="258" t="s">
        <v>144</v>
      </c>
      <c r="I51" s="264" t="s">
        <v>177</v>
      </c>
      <c r="J51" s="258" t="s">
        <v>196</v>
      </c>
      <c r="K51" s="262"/>
      <c r="L51" s="258"/>
      <c r="M51" s="258" t="s">
        <v>197</v>
      </c>
      <c r="N51" s="258"/>
      <c r="O51" s="258" t="s">
        <v>198</v>
      </c>
      <c r="P51" s="258" t="s">
        <v>266</v>
      </c>
      <c r="Q51" s="258" t="s">
        <v>242</v>
      </c>
      <c r="R51" s="258"/>
      <c r="S51" s="258">
        <v>22</v>
      </c>
      <c r="T51" s="266"/>
      <c r="U51" s="262" t="s">
        <v>218</v>
      </c>
      <c r="V51" s="241" t="s">
        <v>223</v>
      </c>
      <c r="W51" s="235"/>
    </row>
    <row r="52" spans="1:23" ht="26.25" customHeight="1" x14ac:dyDescent="0.25">
      <c r="A52" s="254" t="s">
        <v>193</v>
      </c>
      <c r="B52" s="255" t="s">
        <v>267</v>
      </c>
      <c r="C52" s="256" t="s">
        <v>267</v>
      </c>
      <c r="D52" s="258" t="s">
        <v>142</v>
      </c>
      <c r="E52" s="258" t="s">
        <v>142</v>
      </c>
      <c r="F52" s="258" t="s">
        <v>252</v>
      </c>
      <c r="G52" s="258">
        <v>500</v>
      </c>
      <c r="H52" s="258" t="s">
        <v>144</v>
      </c>
      <c r="I52" s="258">
        <v>1</v>
      </c>
      <c r="J52" s="258" t="s">
        <v>196</v>
      </c>
      <c r="K52" s="262"/>
      <c r="L52" s="258"/>
      <c r="M52" s="258" t="s">
        <v>197</v>
      </c>
      <c r="N52" s="258"/>
      <c r="O52" s="258" t="s">
        <v>198</v>
      </c>
      <c r="P52" s="258">
        <v>35</v>
      </c>
      <c r="Q52" s="258" t="s">
        <v>268</v>
      </c>
      <c r="R52" s="258"/>
      <c r="S52" s="268" t="s">
        <v>149</v>
      </c>
      <c r="T52" s="266"/>
      <c r="U52" s="262" t="s">
        <v>218</v>
      </c>
      <c r="V52" s="241" t="s">
        <v>201</v>
      </c>
      <c r="W52" s="235"/>
    </row>
    <row r="53" spans="1:23" ht="32.25" customHeight="1" x14ac:dyDescent="0.25">
      <c r="A53" s="254" t="s">
        <v>193</v>
      </c>
      <c r="B53" s="255" t="s">
        <v>267</v>
      </c>
      <c r="C53" s="256" t="s">
        <v>269</v>
      </c>
      <c r="D53" s="258" t="s">
        <v>142</v>
      </c>
      <c r="E53" s="258" t="s">
        <v>142</v>
      </c>
      <c r="F53" s="258" t="s">
        <v>230</v>
      </c>
      <c r="G53" s="258">
        <v>550</v>
      </c>
      <c r="H53" s="258" t="s">
        <v>144</v>
      </c>
      <c r="I53" s="258">
        <v>1</v>
      </c>
      <c r="J53" s="258" t="s">
        <v>196</v>
      </c>
      <c r="K53" s="262"/>
      <c r="L53" s="258"/>
      <c r="M53" s="258" t="s">
        <v>270</v>
      </c>
      <c r="N53" s="258"/>
      <c r="O53" s="258" t="s">
        <v>198</v>
      </c>
      <c r="P53" s="258" t="s">
        <v>271</v>
      </c>
      <c r="Q53" s="258" t="s">
        <v>231</v>
      </c>
      <c r="R53" s="258"/>
      <c r="S53" s="258">
        <v>18</v>
      </c>
      <c r="T53" s="266" t="s">
        <v>272</v>
      </c>
      <c r="U53" s="262" t="s">
        <v>218</v>
      </c>
      <c r="V53" s="241" t="s">
        <v>201</v>
      </c>
      <c r="W53" s="235"/>
    </row>
    <row r="54" spans="1:23" ht="24" customHeight="1" x14ac:dyDescent="0.25">
      <c r="A54" s="274" t="s">
        <v>193</v>
      </c>
      <c r="B54" s="275" t="s">
        <v>267</v>
      </c>
      <c r="C54" s="276" t="s">
        <v>240</v>
      </c>
      <c r="D54" s="277" t="str">
        <f>D51</f>
        <v>x</v>
      </c>
      <c r="E54" s="277" t="str">
        <f t="shared" ref="E54:V54" si="4">E51</f>
        <v>x</v>
      </c>
      <c r="F54" s="277" t="str">
        <f t="shared" si="4"/>
        <v>3 kV DC / not electrified</v>
      </c>
      <c r="G54" s="277">
        <f t="shared" si="4"/>
        <v>420</v>
      </c>
      <c r="H54" s="277" t="str">
        <f t="shared" si="4"/>
        <v>D4</v>
      </c>
      <c r="I54" s="277" t="str">
        <f t="shared" si="4"/>
        <v>1-2</v>
      </c>
      <c r="J54" s="277" t="str">
        <f t="shared" si="4"/>
        <v>IB</v>
      </c>
      <c r="K54" s="277"/>
      <c r="L54" s="277"/>
      <c r="M54" s="277" t="str">
        <f t="shared" si="4"/>
        <v>ASFA</v>
      </c>
      <c r="N54" s="277"/>
      <c r="O54" s="277" t="str">
        <f t="shared" si="4"/>
        <v xml:space="preserve">no restriction up to 120 </v>
      </c>
      <c r="P54" s="277" t="str">
        <f t="shared" si="4"/>
        <v>appr. 410</v>
      </c>
      <c r="Q54" s="277" t="s">
        <v>242</v>
      </c>
      <c r="R54" s="277"/>
      <c r="S54" s="277">
        <f t="shared" si="4"/>
        <v>22</v>
      </c>
      <c r="T54" s="277"/>
      <c r="U54" s="277" t="str">
        <f t="shared" si="4"/>
        <v>Iberian gauge</v>
      </c>
      <c r="V54" s="279" t="str">
        <f t="shared" si="4"/>
        <v>Good, except sections within Madrid Belt which could be Limited</v>
      </c>
      <c r="W54" s="235"/>
    </row>
    <row r="55" spans="1:23" ht="24" customHeight="1" x14ac:dyDescent="0.25">
      <c r="A55" s="254" t="s">
        <v>193</v>
      </c>
      <c r="B55" s="255" t="s">
        <v>273</v>
      </c>
      <c r="C55" s="256" t="s">
        <v>273</v>
      </c>
      <c r="D55" s="258" t="s">
        <v>142</v>
      </c>
      <c r="E55" s="258" t="s">
        <v>142</v>
      </c>
      <c r="F55" s="258" t="s">
        <v>252</v>
      </c>
      <c r="G55" s="258">
        <v>500</v>
      </c>
      <c r="H55" s="258" t="s">
        <v>144</v>
      </c>
      <c r="I55" s="258">
        <v>1</v>
      </c>
      <c r="J55" s="258" t="s">
        <v>196</v>
      </c>
      <c r="K55" s="262"/>
      <c r="L55" s="258"/>
      <c r="M55" s="258" t="s">
        <v>197</v>
      </c>
      <c r="N55" s="258"/>
      <c r="O55" s="258" t="s">
        <v>198</v>
      </c>
      <c r="P55" s="258" t="s">
        <v>274</v>
      </c>
      <c r="Q55" s="258" t="s">
        <v>268</v>
      </c>
      <c r="R55" s="258"/>
      <c r="S55" s="268" t="s">
        <v>149</v>
      </c>
      <c r="T55" s="266"/>
      <c r="U55" s="262" t="s">
        <v>218</v>
      </c>
      <c r="V55" s="241" t="s">
        <v>201</v>
      </c>
      <c r="W55" s="235"/>
    </row>
    <row r="56" spans="1:23" ht="27.75" customHeight="1" x14ac:dyDescent="0.25">
      <c r="A56" s="274" t="s">
        <v>193</v>
      </c>
      <c r="B56" s="275" t="s">
        <v>273</v>
      </c>
      <c r="C56" s="276" t="str">
        <f>C53</f>
        <v>Medina del Campo - Salamanca - Fuentes de Oñoro / Vilar Formoso (SP/PT border)</v>
      </c>
      <c r="D56" s="277" t="str">
        <f t="shared" ref="D56:V56" si="5">D53</f>
        <v>x</v>
      </c>
      <c r="E56" s="277" t="str">
        <f t="shared" si="5"/>
        <v>x</v>
      </c>
      <c r="F56" s="277" t="str">
        <f t="shared" si="5"/>
        <v>25 kV / not electrified</v>
      </c>
      <c r="G56" s="277">
        <f t="shared" si="5"/>
        <v>550</v>
      </c>
      <c r="H56" s="277" t="str">
        <f t="shared" si="5"/>
        <v>D4</v>
      </c>
      <c r="I56" s="277">
        <f t="shared" si="5"/>
        <v>1</v>
      </c>
      <c r="J56" s="277" t="str">
        <f t="shared" si="5"/>
        <v>IB</v>
      </c>
      <c r="K56" s="277"/>
      <c r="L56" s="277"/>
      <c r="M56" s="277" t="str">
        <f t="shared" si="5"/>
        <v xml:space="preserve">ASFA </v>
      </c>
      <c r="N56" s="277"/>
      <c r="O56" s="277" t="str">
        <f t="shared" si="5"/>
        <v xml:space="preserve">no restriction up to 120 </v>
      </c>
      <c r="P56" s="277" t="str">
        <f t="shared" si="5"/>
        <v>appr. 202 (excl. Portugal)</v>
      </c>
      <c r="Q56" s="277" t="s">
        <v>231</v>
      </c>
      <c r="R56" s="277"/>
      <c r="S56" s="277">
        <f t="shared" si="5"/>
        <v>18</v>
      </c>
      <c r="T56" s="277" t="str">
        <f t="shared" si="5"/>
        <v>Fuentes de Oñoro (PT Border)</v>
      </c>
      <c r="U56" s="277" t="str">
        <f t="shared" si="5"/>
        <v>Iberian gauge</v>
      </c>
      <c r="V56" s="279" t="str">
        <f t="shared" si="5"/>
        <v>Good</v>
      </c>
      <c r="W56" s="235"/>
    </row>
    <row r="57" spans="1:23" x14ac:dyDescent="0.25">
      <c r="A57" s="254" t="s">
        <v>275</v>
      </c>
      <c r="B57" s="286" t="s">
        <v>276</v>
      </c>
      <c r="C57" s="287" t="s">
        <v>175</v>
      </c>
      <c r="D57" s="288"/>
      <c r="E57" s="288"/>
      <c r="F57" s="288"/>
      <c r="G57" s="288"/>
      <c r="H57" s="288"/>
      <c r="I57" s="288"/>
      <c r="J57" s="288"/>
      <c r="K57" s="289"/>
      <c r="L57" s="288"/>
      <c r="M57" s="288"/>
      <c r="N57" s="288"/>
      <c r="O57" s="288"/>
      <c r="P57" s="288"/>
      <c r="Q57" s="288"/>
      <c r="R57" s="288"/>
      <c r="S57" s="288"/>
      <c r="T57" s="290"/>
      <c r="U57" s="289"/>
      <c r="V57" s="241"/>
      <c r="W57" s="235"/>
    </row>
    <row r="58" spans="1:23" x14ac:dyDescent="0.25">
      <c r="A58" s="254" t="s">
        <v>275</v>
      </c>
      <c r="B58" s="291" t="s">
        <v>277</v>
      </c>
      <c r="C58" s="292" t="s">
        <v>175</v>
      </c>
      <c r="D58" s="293"/>
      <c r="E58" s="293"/>
      <c r="F58" s="293"/>
      <c r="G58" s="293"/>
      <c r="H58" s="293"/>
      <c r="I58" s="293"/>
      <c r="J58" s="293"/>
      <c r="K58" s="293"/>
      <c r="L58" s="293"/>
      <c r="M58" s="293"/>
      <c r="N58" s="293"/>
      <c r="O58" s="294"/>
      <c r="P58" s="293"/>
      <c r="Q58" s="293"/>
      <c r="R58" s="293"/>
      <c r="S58" s="293"/>
      <c r="T58" s="293"/>
      <c r="U58" s="293"/>
      <c r="V58" s="241"/>
      <c r="W58" s="235"/>
    </row>
    <row r="59" spans="1:23" ht="45" x14ac:dyDescent="0.25">
      <c r="A59" s="254" t="s">
        <v>275</v>
      </c>
      <c r="B59" s="267" t="s">
        <v>278</v>
      </c>
      <c r="C59" s="267" t="s">
        <v>279</v>
      </c>
      <c r="D59" s="88" t="s">
        <v>142</v>
      </c>
      <c r="E59" s="88" t="s">
        <v>142</v>
      </c>
      <c r="F59" s="295" t="s">
        <v>280</v>
      </c>
      <c r="G59" s="88">
        <v>300</v>
      </c>
      <c r="H59" s="88" t="s">
        <v>144</v>
      </c>
      <c r="I59" s="88">
        <v>1</v>
      </c>
      <c r="J59" s="258" t="s">
        <v>196</v>
      </c>
      <c r="K59" s="88" t="s">
        <v>281</v>
      </c>
      <c r="L59" s="88"/>
      <c r="M59" s="88" t="s">
        <v>282</v>
      </c>
      <c r="N59" s="88"/>
      <c r="O59" s="88">
        <v>120</v>
      </c>
      <c r="P59" s="88">
        <f>336-282+130</f>
        <v>184</v>
      </c>
      <c r="Q59" s="295" t="s">
        <v>283</v>
      </c>
      <c r="R59" s="88"/>
      <c r="S59" s="88">
        <v>18</v>
      </c>
      <c r="T59" s="296" t="s">
        <v>284</v>
      </c>
      <c r="U59" s="235" t="s">
        <v>218</v>
      </c>
      <c r="V59" s="297" t="s">
        <v>285</v>
      </c>
      <c r="W59" s="235" t="s">
        <v>286</v>
      </c>
    </row>
    <row r="60" spans="1:23" x14ac:dyDescent="0.25">
      <c r="A60" s="254" t="s">
        <v>275</v>
      </c>
      <c r="B60" s="291" t="s">
        <v>287</v>
      </c>
      <c r="C60" s="292" t="s">
        <v>175</v>
      </c>
      <c r="D60" s="293"/>
      <c r="E60" s="293"/>
      <c r="F60" s="293"/>
      <c r="G60" s="293"/>
      <c r="H60" s="293"/>
      <c r="I60" s="293"/>
      <c r="J60" s="293"/>
      <c r="K60" s="293"/>
      <c r="L60" s="293"/>
      <c r="M60" s="293"/>
      <c r="N60" s="293"/>
      <c r="O60" s="294"/>
      <c r="P60" s="293"/>
      <c r="Q60" s="298"/>
      <c r="R60" s="293"/>
      <c r="S60" s="293"/>
      <c r="T60" s="293"/>
      <c r="U60" s="293"/>
      <c r="V60" s="241"/>
      <c r="W60" s="235"/>
    </row>
    <row r="61" spans="1:23" ht="22.5" x14ac:dyDescent="0.25">
      <c r="A61" s="254" t="s">
        <v>275</v>
      </c>
      <c r="B61" s="267" t="s">
        <v>288</v>
      </c>
      <c r="C61" s="267" t="s">
        <v>288</v>
      </c>
      <c r="D61" s="235" t="s">
        <v>142</v>
      </c>
      <c r="E61" s="235" t="s">
        <v>142</v>
      </c>
      <c r="F61" s="235" t="s">
        <v>280</v>
      </c>
      <c r="G61" s="235">
        <v>450</v>
      </c>
      <c r="H61" s="235" t="s">
        <v>144</v>
      </c>
      <c r="I61" s="235">
        <v>2</v>
      </c>
      <c r="J61" s="258" t="s">
        <v>196</v>
      </c>
      <c r="K61" s="235" t="s">
        <v>289</v>
      </c>
      <c r="L61" s="235"/>
      <c r="M61" s="235" t="s">
        <v>290</v>
      </c>
      <c r="N61" s="235"/>
      <c r="O61" s="235">
        <v>120</v>
      </c>
      <c r="P61" s="235">
        <f>278-231</f>
        <v>47</v>
      </c>
      <c r="Q61" s="299" t="s">
        <v>291</v>
      </c>
      <c r="R61" s="235"/>
      <c r="S61" s="235">
        <v>16</v>
      </c>
      <c r="T61" s="235"/>
      <c r="U61" s="235" t="s">
        <v>218</v>
      </c>
      <c r="V61" s="241" t="s">
        <v>201</v>
      </c>
      <c r="W61" s="235" t="s">
        <v>292</v>
      </c>
    </row>
    <row r="62" spans="1:23" ht="22.5" customHeight="1" x14ac:dyDescent="0.25">
      <c r="A62" s="274" t="s">
        <v>275</v>
      </c>
      <c r="B62" s="300" t="s">
        <v>288</v>
      </c>
      <c r="C62" s="300" t="str">
        <f>C59</f>
        <v>Tui / Valença (SP/PT border) - Contumil</v>
      </c>
      <c r="D62" s="301" t="str">
        <f t="shared" ref="D62:U62" si="6">D59</f>
        <v>x</v>
      </c>
      <c r="E62" s="301" t="str">
        <f t="shared" si="6"/>
        <v>x</v>
      </c>
      <c r="F62" s="295" t="s">
        <v>280</v>
      </c>
      <c r="G62" s="301">
        <f t="shared" si="6"/>
        <v>300</v>
      </c>
      <c r="H62" s="301" t="str">
        <f t="shared" si="6"/>
        <v>D4</v>
      </c>
      <c r="I62" s="301">
        <f t="shared" si="6"/>
        <v>1</v>
      </c>
      <c r="J62" s="301" t="str">
        <f t="shared" si="6"/>
        <v>IB</v>
      </c>
      <c r="K62" s="301" t="str">
        <f t="shared" ref="K62" si="7">K59</f>
        <v>CPb</v>
      </c>
      <c r="L62" s="301"/>
      <c r="M62" s="301" t="str">
        <f t="shared" si="6"/>
        <v>RCT/Convel</v>
      </c>
      <c r="N62" s="301"/>
      <c r="O62" s="301">
        <f t="shared" si="6"/>
        <v>120</v>
      </c>
      <c r="P62" s="301">
        <f t="shared" si="6"/>
        <v>184</v>
      </c>
      <c r="Q62" s="301" t="str">
        <f t="shared" si="6"/>
        <v>1210 (vossloh euro 4000) and 1100 (siemens 5600)</v>
      </c>
      <c r="R62" s="301"/>
      <c r="S62" s="301">
        <f t="shared" si="6"/>
        <v>18</v>
      </c>
      <c r="T62" s="301" t="s">
        <v>284</v>
      </c>
      <c r="U62" s="301" t="str">
        <f t="shared" si="6"/>
        <v>Iberian gauge</v>
      </c>
      <c r="V62" s="302" t="s">
        <v>285</v>
      </c>
      <c r="W62" s="235" t="s">
        <v>286</v>
      </c>
    </row>
    <row r="63" spans="1:23" ht="22.5" x14ac:dyDescent="0.25">
      <c r="A63" s="254" t="s">
        <v>275</v>
      </c>
      <c r="B63" s="267" t="s">
        <v>293</v>
      </c>
      <c r="C63" s="267" t="s">
        <v>294</v>
      </c>
      <c r="D63" s="235" t="s">
        <v>142</v>
      </c>
      <c r="E63" s="235" t="s">
        <v>142</v>
      </c>
      <c r="F63" s="235" t="s">
        <v>280</v>
      </c>
      <c r="G63" s="235">
        <v>500</v>
      </c>
      <c r="H63" s="303" t="s">
        <v>295</v>
      </c>
      <c r="I63" s="235">
        <v>1</v>
      </c>
      <c r="J63" s="258" t="s">
        <v>196</v>
      </c>
      <c r="K63" s="235" t="s">
        <v>289</v>
      </c>
      <c r="L63" s="235"/>
      <c r="M63" s="235" t="s">
        <v>290</v>
      </c>
      <c r="N63" s="235"/>
      <c r="O63" s="235">
        <v>120</v>
      </c>
      <c r="P63" s="235">
        <f>211+27+(231-107)</f>
        <v>362</v>
      </c>
      <c r="Q63" s="299" t="s">
        <v>296</v>
      </c>
      <c r="R63" s="235"/>
      <c r="S63" s="235">
        <v>22</v>
      </c>
      <c r="T63" s="235"/>
      <c r="U63" s="235" t="s">
        <v>218</v>
      </c>
      <c r="V63" s="241" t="s">
        <v>201</v>
      </c>
      <c r="W63" s="235" t="s">
        <v>45</v>
      </c>
    </row>
    <row r="64" spans="1:23" ht="22.5" x14ac:dyDescent="0.25">
      <c r="A64" s="254" t="s">
        <v>275</v>
      </c>
      <c r="B64" s="267"/>
      <c r="C64" s="267" t="s">
        <v>297</v>
      </c>
      <c r="D64" s="235" t="s">
        <v>142</v>
      </c>
      <c r="E64" s="235" t="s">
        <v>142</v>
      </c>
      <c r="F64" s="235" t="s">
        <v>280</v>
      </c>
      <c r="G64" s="235">
        <v>500</v>
      </c>
      <c r="H64" s="235" t="s">
        <v>295</v>
      </c>
      <c r="I64" s="235">
        <v>1</v>
      </c>
      <c r="J64" s="258" t="s">
        <v>196</v>
      </c>
      <c r="K64" s="235" t="s">
        <v>289</v>
      </c>
      <c r="L64" s="235"/>
      <c r="M64" s="235" t="s">
        <v>290</v>
      </c>
      <c r="N64" s="235"/>
      <c r="O64" s="235">
        <v>100</v>
      </c>
      <c r="P64" s="235">
        <v>212</v>
      </c>
      <c r="Q64" s="299" t="s">
        <v>296</v>
      </c>
      <c r="R64" s="235"/>
      <c r="S64" s="235">
        <v>22</v>
      </c>
      <c r="T64" s="235"/>
      <c r="U64" s="235" t="s">
        <v>218</v>
      </c>
      <c r="V64" s="241" t="s">
        <v>201</v>
      </c>
      <c r="W64" s="235" t="s">
        <v>45</v>
      </c>
    </row>
    <row r="65" spans="1:23" ht="22.5" x14ac:dyDescent="0.25">
      <c r="A65" s="254" t="s">
        <v>275</v>
      </c>
      <c r="B65" s="267" t="s">
        <v>293</v>
      </c>
      <c r="C65" s="267" t="s">
        <v>298</v>
      </c>
      <c r="D65" s="88" t="s">
        <v>142</v>
      </c>
      <c r="E65" s="88" t="s">
        <v>142</v>
      </c>
      <c r="F65" s="304" t="s">
        <v>149</v>
      </c>
      <c r="G65" s="88">
        <v>500</v>
      </c>
      <c r="H65" s="88" t="s">
        <v>144</v>
      </c>
      <c r="I65" s="88">
        <v>1</v>
      </c>
      <c r="J65" s="258" t="s">
        <v>196</v>
      </c>
      <c r="K65" s="88" t="s">
        <v>299</v>
      </c>
      <c r="L65" s="88"/>
      <c r="M65" s="88" t="s">
        <v>282</v>
      </c>
      <c r="N65" s="88"/>
      <c r="O65" s="88">
        <v>90</v>
      </c>
      <c r="P65" s="88">
        <f>275-107+(231-107)</f>
        <v>292</v>
      </c>
      <c r="Q65" s="305" t="s">
        <v>300</v>
      </c>
      <c r="R65" s="88"/>
      <c r="S65" s="88">
        <v>18</v>
      </c>
      <c r="T65" s="296" t="s">
        <v>284</v>
      </c>
      <c r="U65" s="235" t="s">
        <v>218</v>
      </c>
      <c r="V65" s="241" t="s">
        <v>201</v>
      </c>
      <c r="W65" s="235" t="s">
        <v>45</v>
      </c>
    </row>
    <row r="66" spans="1:23" ht="22.5" x14ac:dyDescent="0.25">
      <c r="A66" s="254" t="s">
        <v>275</v>
      </c>
      <c r="B66" s="267" t="s">
        <v>301</v>
      </c>
      <c r="C66" s="267" t="s">
        <v>302</v>
      </c>
      <c r="D66" s="88" t="s">
        <v>142</v>
      </c>
      <c r="E66" s="88" t="s">
        <v>142</v>
      </c>
      <c r="F66" s="235" t="s">
        <v>280</v>
      </c>
      <c r="G66" s="306">
        <v>500</v>
      </c>
      <c r="H66" s="88" t="s">
        <v>144</v>
      </c>
      <c r="I66" s="304" t="s">
        <v>177</v>
      </c>
      <c r="J66" s="258" t="s">
        <v>196</v>
      </c>
      <c r="K66" s="88" t="s">
        <v>303</v>
      </c>
      <c r="L66" s="88"/>
      <c r="M66" s="235" t="s">
        <v>290</v>
      </c>
      <c r="N66" s="235"/>
      <c r="O66" s="88" t="s">
        <v>304</v>
      </c>
      <c r="P66" s="88">
        <f>+(206-50)+(231-107)+(134-107)</f>
        <v>307</v>
      </c>
      <c r="Q66" s="299" t="s">
        <v>296</v>
      </c>
      <c r="R66" s="88"/>
      <c r="S66" s="88">
        <v>22</v>
      </c>
      <c r="T66" s="296"/>
      <c r="U66" s="235" t="s">
        <v>218</v>
      </c>
      <c r="V66" s="241" t="s">
        <v>201</v>
      </c>
      <c r="W66" s="235" t="s">
        <v>45</v>
      </c>
    </row>
    <row r="67" spans="1:23" ht="22.5" x14ac:dyDescent="0.25">
      <c r="A67" s="254" t="s">
        <v>275</v>
      </c>
      <c r="B67" s="267" t="s">
        <v>305</v>
      </c>
      <c r="C67" s="267" t="s">
        <v>305</v>
      </c>
      <c r="D67" s="235" t="s">
        <v>142</v>
      </c>
      <c r="E67" s="235" t="s">
        <v>142</v>
      </c>
      <c r="F67" s="235" t="s">
        <v>280</v>
      </c>
      <c r="G67" s="235">
        <v>515</v>
      </c>
      <c r="H67" s="235" t="s">
        <v>144</v>
      </c>
      <c r="I67" s="235">
        <v>1</v>
      </c>
      <c r="J67" s="258" t="s">
        <v>196</v>
      </c>
      <c r="K67" s="235" t="s">
        <v>289</v>
      </c>
      <c r="L67" s="235"/>
      <c r="M67" s="235" t="s">
        <v>290</v>
      </c>
      <c r="N67" s="235"/>
      <c r="O67" s="235">
        <v>120</v>
      </c>
      <c r="P67" s="235">
        <f>252-206</f>
        <v>46</v>
      </c>
      <c r="Q67" s="299" t="s">
        <v>306</v>
      </c>
      <c r="R67" s="235"/>
      <c r="S67" s="235">
        <v>19</v>
      </c>
      <c r="T67" s="235" t="s">
        <v>284</v>
      </c>
      <c r="U67" s="235" t="s">
        <v>218</v>
      </c>
      <c r="V67" s="241" t="s">
        <v>201</v>
      </c>
      <c r="W67" s="235" t="s">
        <v>292</v>
      </c>
    </row>
    <row r="68" spans="1:23" ht="22.5" x14ac:dyDescent="0.25">
      <c r="A68" s="254" t="s">
        <v>275</v>
      </c>
      <c r="B68" s="267" t="s">
        <v>305</v>
      </c>
      <c r="C68" s="267" t="s">
        <v>307</v>
      </c>
      <c r="D68" s="88" t="s">
        <v>142</v>
      </c>
      <c r="E68" s="88" t="s">
        <v>142</v>
      </c>
      <c r="F68" s="304" t="s">
        <v>149</v>
      </c>
      <c r="G68" s="88">
        <v>500</v>
      </c>
      <c r="H68" s="88" t="s">
        <v>144</v>
      </c>
      <c r="I68" s="88">
        <v>1</v>
      </c>
      <c r="J68" s="258" t="s">
        <v>196</v>
      </c>
      <c r="K68" s="88" t="s">
        <v>281</v>
      </c>
      <c r="L68" s="88"/>
      <c r="M68" s="88" t="s">
        <v>308</v>
      </c>
      <c r="N68" s="88"/>
      <c r="O68" s="88">
        <v>90</v>
      </c>
      <c r="P68" s="88">
        <f>275-134</f>
        <v>141</v>
      </c>
      <c r="Q68" s="305" t="s">
        <v>309</v>
      </c>
      <c r="R68" s="88"/>
      <c r="S68" s="88">
        <v>17</v>
      </c>
      <c r="T68" s="296" t="s">
        <v>284</v>
      </c>
      <c r="U68" s="235" t="s">
        <v>218</v>
      </c>
      <c r="V68" s="241" t="s">
        <v>285</v>
      </c>
      <c r="W68" s="235" t="s">
        <v>45</v>
      </c>
    </row>
    <row r="69" spans="1:23" ht="45" x14ac:dyDescent="0.25">
      <c r="A69" s="254" t="s">
        <v>275</v>
      </c>
      <c r="B69" s="267" t="s">
        <v>305</v>
      </c>
      <c r="C69" s="267" t="s">
        <v>310</v>
      </c>
      <c r="D69" s="88" t="s">
        <v>142</v>
      </c>
      <c r="E69" s="88" t="s">
        <v>142</v>
      </c>
      <c r="F69" s="295" t="s">
        <v>280</v>
      </c>
      <c r="G69" s="88">
        <v>300</v>
      </c>
      <c r="H69" s="88" t="s">
        <v>144</v>
      </c>
      <c r="I69" s="88">
        <v>1</v>
      </c>
      <c r="J69" s="258" t="s">
        <v>196</v>
      </c>
      <c r="K69" s="88" t="s">
        <v>281</v>
      </c>
      <c r="L69" s="88"/>
      <c r="M69" s="88" t="s">
        <v>282</v>
      </c>
      <c r="N69" s="88"/>
      <c r="O69" s="88">
        <v>120</v>
      </c>
      <c r="P69" s="88">
        <f>+P59+(282-231)+(206-50)</f>
        <v>391</v>
      </c>
      <c r="Q69" s="295" t="s">
        <v>283</v>
      </c>
      <c r="R69" s="88"/>
      <c r="S69" s="88">
        <f>+S65</f>
        <v>18</v>
      </c>
      <c r="T69" s="296" t="s">
        <v>284</v>
      </c>
      <c r="U69" s="235" t="s">
        <v>218</v>
      </c>
      <c r="V69" s="241" t="s">
        <v>285</v>
      </c>
      <c r="W69" s="235" t="s">
        <v>286</v>
      </c>
    </row>
    <row r="70" spans="1:23" x14ac:dyDescent="0.25">
      <c r="A70" s="254" t="s">
        <v>275</v>
      </c>
      <c r="B70" s="267" t="s">
        <v>311</v>
      </c>
      <c r="C70" s="267" t="s">
        <v>312</v>
      </c>
      <c r="D70" s="293"/>
      <c r="E70" s="293"/>
      <c r="F70" s="293"/>
      <c r="G70" s="293"/>
      <c r="H70" s="293"/>
      <c r="I70" s="293"/>
      <c r="J70" s="293"/>
      <c r="K70" s="293"/>
      <c r="L70" s="293"/>
      <c r="M70" s="293"/>
      <c r="N70" s="293"/>
      <c r="O70" s="294"/>
      <c r="P70" s="293"/>
      <c r="Q70" s="293"/>
      <c r="R70" s="293"/>
      <c r="S70" s="293"/>
      <c r="T70" s="293"/>
      <c r="U70" s="235" t="s">
        <v>218</v>
      </c>
      <c r="V70" s="241"/>
      <c r="W70" s="235" t="s">
        <v>292</v>
      </c>
    </row>
    <row r="71" spans="1:23" x14ac:dyDescent="0.25">
      <c r="A71" s="254" t="s">
        <v>275</v>
      </c>
      <c r="B71" s="267" t="s">
        <v>313</v>
      </c>
      <c r="C71" s="267" t="s">
        <v>312</v>
      </c>
      <c r="D71" s="88"/>
      <c r="E71" s="88"/>
      <c r="F71" s="88"/>
      <c r="G71" s="88"/>
      <c r="H71" s="88"/>
      <c r="I71" s="88"/>
      <c r="J71" s="88"/>
      <c r="K71" s="88"/>
      <c r="L71" s="88"/>
      <c r="M71" s="88"/>
      <c r="N71" s="88"/>
      <c r="O71" s="88"/>
      <c r="P71" s="88"/>
      <c r="Q71" s="88"/>
      <c r="R71" s="88"/>
      <c r="S71" s="88"/>
      <c r="T71" s="296"/>
      <c r="U71" s="235" t="s">
        <v>218</v>
      </c>
      <c r="V71" s="241"/>
      <c r="W71" s="235" t="s">
        <v>292</v>
      </c>
    </row>
    <row r="72" spans="1:23" ht="45" x14ac:dyDescent="0.25">
      <c r="A72" s="254" t="s">
        <v>275</v>
      </c>
      <c r="B72" s="267" t="s">
        <v>314</v>
      </c>
      <c r="C72" s="267" t="s">
        <v>315</v>
      </c>
      <c r="D72" s="293"/>
      <c r="E72" s="293"/>
      <c r="F72" s="293"/>
      <c r="G72" s="293"/>
      <c r="H72" s="293"/>
      <c r="I72" s="293"/>
      <c r="J72" s="293"/>
      <c r="K72" s="293"/>
      <c r="L72" s="293"/>
      <c r="M72" s="293"/>
      <c r="N72" s="293"/>
      <c r="O72" s="294"/>
      <c r="P72" s="293"/>
      <c r="Q72" s="293"/>
      <c r="R72" s="293"/>
      <c r="S72" s="293"/>
      <c r="T72" s="293"/>
      <c r="U72" s="307" t="s">
        <v>316</v>
      </c>
      <c r="V72" s="241"/>
      <c r="W72" s="235" t="s">
        <v>286</v>
      </c>
    </row>
    <row r="73" spans="1:23" ht="33.75" x14ac:dyDescent="0.25">
      <c r="A73" s="254" t="s">
        <v>275</v>
      </c>
      <c r="B73" s="267" t="s">
        <v>317</v>
      </c>
      <c r="C73" s="267" t="s">
        <v>318</v>
      </c>
      <c r="D73" s="88"/>
      <c r="E73" s="88"/>
      <c r="F73" s="88"/>
      <c r="G73" s="88"/>
      <c r="H73" s="88"/>
      <c r="I73" s="88"/>
      <c r="J73" s="88"/>
      <c r="K73" s="88"/>
      <c r="L73" s="88"/>
      <c r="M73" s="88"/>
      <c r="N73" s="308"/>
      <c r="O73" s="88"/>
      <c r="P73" s="309"/>
      <c r="Q73" s="308"/>
      <c r="R73" s="308"/>
      <c r="S73" s="308"/>
      <c r="T73" s="296"/>
      <c r="U73" s="299" t="s">
        <v>319</v>
      </c>
      <c r="V73" s="241"/>
      <c r="W73" s="235" t="s">
        <v>286</v>
      </c>
    </row>
    <row r="74" spans="1:23" x14ac:dyDescent="0.25">
      <c r="A74" s="254" t="s">
        <v>275</v>
      </c>
      <c r="B74" s="291" t="s">
        <v>320</v>
      </c>
      <c r="C74" s="292" t="s">
        <v>175</v>
      </c>
      <c r="D74" s="88"/>
      <c r="E74" s="88"/>
      <c r="F74" s="88"/>
      <c r="G74" s="88"/>
      <c r="H74" s="88"/>
      <c r="I74" s="88"/>
      <c r="J74" s="88"/>
      <c r="K74" s="88"/>
      <c r="L74" s="88"/>
      <c r="M74" s="88"/>
      <c r="N74" s="88"/>
      <c r="O74" s="88"/>
      <c r="P74" s="88"/>
      <c r="Q74" s="88"/>
      <c r="R74" s="88"/>
      <c r="S74" s="88"/>
      <c r="T74" s="296"/>
      <c r="U74" s="309"/>
      <c r="V74" s="241"/>
      <c r="W74" s="235"/>
    </row>
    <row r="75" spans="1:23" ht="22.5" x14ac:dyDescent="0.25">
      <c r="A75" s="274" t="s">
        <v>275</v>
      </c>
      <c r="B75" s="300" t="s">
        <v>321</v>
      </c>
      <c r="C75" s="300" t="str">
        <f t="shared" ref="C75:K75" si="8">C68</f>
        <v>Elvas / Badajoz (PT/SP Border)  - Abrantes</v>
      </c>
      <c r="D75" s="301" t="str">
        <f t="shared" si="8"/>
        <v>x</v>
      </c>
      <c r="E75" s="301" t="str">
        <f t="shared" si="8"/>
        <v>x</v>
      </c>
      <c r="F75" s="301" t="str">
        <f t="shared" si="8"/>
        <v>-</v>
      </c>
      <c r="G75" s="301">
        <f t="shared" si="8"/>
        <v>500</v>
      </c>
      <c r="H75" s="301" t="str">
        <f t="shared" si="8"/>
        <v>D4</v>
      </c>
      <c r="I75" s="301">
        <f t="shared" si="8"/>
        <v>1</v>
      </c>
      <c r="J75" s="301" t="str">
        <f t="shared" si="8"/>
        <v>IB</v>
      </c>
      <c r="K75" s="301" t="str">
        <f t="shared" si="8"/>
        <v>CPb</v>
      </c>
      <c r="L75" s="310"/>
      <c r="M75" s="301" t="str">
        <f>M68</f>
        <v>RCT</v>
      </c>
      <c r="N75" s="310"/>
      <c r="O75" s="301">
        <f>O68</f>
        <v>90</v>
      </c>
      <c r="P75" s="301">
        <f>P68</f>
        <v>141</v>
      </c>
      <c r="Q75" s="301" t="str">
        <f>Q68</f>
        <v>1410 (vossloh euro 400)</v>
      </c>
      <c r="R75" s="310"/>
      <c r="S75" s="301">
        <f>S68</f>
        <v>17</v>
      </c>
      <c r="T75" s="311"/>
      <c r="U75" s="301" t="str">
        <f>U68</f>
        <v>Iberian gauge</v>
      </c>
      <c r="V75" s="312" t="s">
        <v>201</v>
      </c>
      <c r="W75" s="235" t="s">
        <v>45</v>
      </c>
    </row>
    <row r="76" spans="1:23" ht="22.5" x14ac:dyDescent="0.25">
      <c r="A76" s="274" t="s">
        <v>275</v>
      </c>
      <c r="B76" s="300" t="s">
        <v>321</v>
      </c>
      <c r="C76" s="300" t="s">
        <v>305</v>
      </c>
      <c r="D76" s="313" t="str">
        <f t="shared" ref="D76:K76" si="9">D67</f>
        <v>x</v>
      </c>
      <c r="E76" s="313" t="str">
        <f t="shared" si="9"/>
        <v>x</v>
      </c>
      <c r="F76" s="313" t="str">
        <f t="shared" si="9"/>
        <v>25 kV</v>
      </c>
      <c r="G76" s="313">
        <f t="shared" si="9"/>
        <v>515</v>
      </c>
      <c r="H76" s="313" t="str">
        <f t="shared" si="9"/>
        <v>D4</v>
      </c>
      <c r="I76" s="313">
        <f t="shared" si="9"/>
        <v>1</v>
      </c>
      <c r="J76" s="313" t="str">
        <f t="shared" si="9"/>
        <v>IB</v>
      </c>
      <c r="K76" s="313" t="str">
        <f t="shared" si="9"/>
        <v>CPb+</v>
      </c>
      <c r="L76" s="313"/>
      <c r="M76" s="313" t="str">
        <f>M67</f>
        <v>Convel</v>
      </c>
      <c r="N76" s="313"/>
      <c r="O76" s="313">
        <f>O67</f>
        <v>120</v>
      </c>
      <c r="P76" s="313">
        <f>P67</f>
        <v>46</v>
      </c>
      <c r="Q76" s="314" t="str">
        <f>Q67</f>
        <v>1000 (siemens 5600)</v>
      </c>
      <c r="R76" s="313"/>
      <c r="S76" s="314">
        <f>S67</f>
        <v>19</v>
      </c>
      <c r="T76" s="314" t="str">
        <f>T67</f>
        <v>SP</v>
      </c>
      <c r="U76" s="314" t="str">
        <f>U67</f>
        <v>Iberian gauge</v>
      </c>
      <c r="V76" s="315" t="s">
        <v>201</v>
      </c>
      <c r="W76" s="235" t="s">
        <v>292</v>
      </c>
    </row>
    <row r="77" spans="1:23" ht="19.5" customHeight="1" x14ac:dyDescent="0.25">
      <c r="A77" s="274" t="s">
        <v>275</v>
      </c>
      <c r="B77" s="300" t="s">
        <v>321</v>
      </c>
      <c r="C77" s="300" t="str">
        <f t="shared" ref="C77:K77" si="10">C69</f>
        <v>Tui / Valença (SP/PT border) - Ermesinde</v>
      </c>
      <c r="D77" s="301" t="str">
        <f t="shared" si="10"/>
        <v>x</v>
      </c>
      <c r="E77" s="301" t="str">
        <f t="shared" si="10"/>
        <v>x</v>
      </c>
      <c r="F77" s="301" t="str">
        <f t="shared" si="10"/>
        <v>25 kV</v>
      </c>
      <c r="G77" s="301">
        <f t="shared" si="10"/>
        <v>300</v>
      </c>
      <c r="H77" s="301" t="str">
        <f t="shared" si="10"/>
        <v>D4</v>
      </c>
      <c r="I77" s="301">
        <f t="shared" si="10"/>
        <v>1</v>
      </c>
      <c r="J77" s="301" t="str">
        <f t="shared" si="10"/>
        <v>IB</v>
      </c>
      <c r="K77" s="301" t="str">
        <f t="shared" si="10"/>
        <v>CPb</v>
      </c>
      <c r="L77" s="301"/>
      <c r="M77" s="301" t="str">
        <f>M69</f>
        <v>RCT/Convel</v>
      </c>
      <c r="N77" s="301"/>
      <c r="O77" s="301">
        <f>O69</f>
        <v>120</v>
      </c>
      <c r="P77" s="301">
        <f>P69</f>
        <v>391</v>
      </c>
      <c r="Q77" s="301" t="str">
        <f>Q69</f>
        <v>1210 (vossloh euro 4000) and 1100 (siemens 5600)</v>
      </c>
      <c r="R77" s="301"/>
      <c r="S77" s="301">
        <f>S69</f>
        <v>18</v>
      </c>
      <c r="T77" s="301"/>
      <c r="U77" s="301" t="str">
        <f>U69</f>
        <v>Iberian gauge</v>
      </c>
      <c r="V77" s="302" t="s">
        <v>285</v>
      </c>
      <c r="W77" s="235" t="s">
        <v>286</v>
      </c>
    </row>
    <row r="78" spans="1:23" x14ac:dyDescent="0.25">
      <c r="A78" s="254" t="s">
        <v>275</v>
      </c>
      <c r="B78" s="267" t="s">
        <v>322</v>
      </c>
      <c r="C78" s="267" t="s">
        <v>312</v>
      </c>
      <c r="D78" s="316"/>
      <c r="E78" s="316"/>
      <c r="F78" s="316"/>
      <c r="G78" s="316"/>
      <c r="H78" s="316"/>
      <c r="I78" s="316"/>
      <c r="J78" s="316"/>
      <c r="K78" s="316"/>
      <c r="L78" s="316"/>
      <c r="M78" s="316"/>
      <c r="N78" s="316"/>
      <c r="O78" s="316"/>
      <c r="P78" s="316"/>
      <c r="Q78" s="316"/>
      <c r="R78" s="316"/>
      <c r="S78" s="316"/>
      <c r="T78" s="317"/>
      <c r="U78" s="318" t="str">
        <f>+U75</f>
        <v>Iberian gauge</v>
      </c>
      <c r="V78" s="241"/>
      <c r="W78" s="235" t="s">
        <v>292</v>
      </c>
    </row>
    <row r="79" spans="1:23" ht="33.75" x14ac:dyDescent="0.25">
      <c r="A79" s="254" t="s">
        <v>275</v>
      </c>
      <c r="B79" s="267" t="s">
        <v>323</v>
      </c>
      <c r="C79" s="267" t="s">
        <v>318</v>
      </c>
      <c r="D79" s="316"/>
      <c r="E79" s="316"/>
      <c r="F79" s="316"/>
      <c r="G79" s="316"/>
      <c r="H79" s="316"/>
      <c r="I79" s="316"/>
      <c r="J79" s="316"/>
      <c r="K79" s="316"/>
      <c r="L79" s="316"/>
      <c r="M79" s="316"/>
      <c r="N79" s="316"/>
      <c r="O79" s="316"/>
      <c r="P79" s="316"/>
      <c r="Q79" s="316"/>
      <c r="R79" s="316"/>
      <c r="S79" s="316"/>
      <c r="T79" s="317"/>
      <c r="U79" s="299" t="s">
        <v>319</v>
      </c>
      <c r="V79" s="241"/>
      <c r="W79" s="235" t="s">
        <v>286</v>
      </c>
    </row>
    <row r="80" spans="1:23" x14ac:dyDescent="0.25">
      <c r="A80" s="254" t="s">
        <v>275</v>
      </c>
      <c r="B80" s="267" t="s">
        <v>324</v>
      </c>
      <c r="C80" s="267" t="s">
        <v>312</v>
      </c>
      <c r="D80" s="316"/>
      <c r="E80" s="316"/>
      <c r="F80" s="316"/>
      <c r="G80" s="316"/>
      <c r="H80" s="316"/>
      <c r="I80" s="316"/>
      <c r="J80" s="316"/>
      <c r="K80" s="316"/>
      <c r="L80" s="316"/>
      <c r="M80" s="316"/>
      <c r="N80" s="316"/>
      <c r="O80" s="316"/>
      <c r="P80" s="316"/>
      <c r="Q80" s="316"/>
      <c r="R80" s="316"/>
      <c r="S80" s="316"/>
      <c r="T80" s="317"/>
      <c r="U80" s="318" t="str">
        <f t="shared" ref="U80:U83" si="11">+U77</f>
        <v>Iberian gauge</v>
      </c>
      <c r="V80" s="241"/>
      <c r="W80" s="235" t="s">
        <v>292</v>
      </c>
    </row>
    <row r="81" spans="1:23" ht="22.5" x14ac:dyDescent="0.25">
      <c r="A81" s="254" t="s">
        <v>275</v>
      </c>
      <c r="B81" s="267" t="s">
        <v>325</v>
      </c>
      <c r="C81" s="267" t="s">
        <v>325</v>
      </c>
      <c r="D81" s="319" t="s">
        <v>142</v>
      </c>
      <c r="E81" s="319" t="s">
        <v>142</v>
      </c>
      <c r="F81" s="319" t="s">
        <v>326</v>
      </c>
      <c r="G81" s="319">
        <v>630</v>
      </c>
      <c r="H81" s="319" t="s">
        <v>144</v>
      </c>
      <c r="I81" s="319">
        <v>1</v>
      </c>
      <c r="J81" s="258" t="s">
        <v>196</v>
      </c>
      <c r="K81" s="319" t="s">
        <v>289</v>
      </c>
      <c r="L81" s="319"/>
      <c r="M81" s="235" t="s">
        <v>290</v>
      </c>
      <c r="N81" s="319"/>
      <c r="O81" s="319">
        <v>160</v>
      </c>
      <c r="P81" s="319">
        <f>12+2</f>
        <v>14</v>
      </c>
      <c r="Q81" s="299" t="s">
        <v>327</v>
      </c>
      <c r="R81" s="319"/>
      <c r="S81" s="319">
        <v>10</v>
      </c>
      <c r="T81" s="320"/>
      <c r="U81" s="318" t="str">
        <f t="shared" si="11"/>
        <v>Iberian gauge</v>
      </c>
      <c r="V81" s="241" t="s">
        <v>201</v>
      </c>
      <c r="W81" s="235" t="s">
        <v>292</v>
      </c>
    </row>
    <row r="82" spans="1:23" x14ac:dyDescent="0.25">
      <c r="A82" s="254" t="s">
        <v>275</v>
      </c>
      <c r="B82" s="267" t="s">
        <v>325</v>
      </c>
      <c r="C82" s="292" t="s">
        <v>175</v>
      </c>
      <c r="D82" s="88"/>
      <c r="E82" s="88"/>
      <c r="F82" s="88"/>
      <c r="G82" s="88"/>
      <c r="H82" s="88"/>
      <c r="I82" s="88"/>
      <c r="J82" s="88"/>
      <c r="K82" s="88"/>
      <c r="L82" s="88"/>
      <c r="M82" s="88"/>
      <c r="N82" s="88"/>
      <c r="O82" s="88"/>
      <c r="P82" s="88"/>
      <c r="Q82" s="88"/>
      <c r="R82" s="88"/>
      <c r="S82" s="88"/>
      <c r="T82" s="296"/>
      <c r="U82" s="318"/>
      <c r="V82" s="241"/>
      <c r="W82" s="235"/>
    </row>
    <row r="83" spans="1:23" x14ac:dyDescent="0.25">
      <c r="A83" s="254" t="s">
        <v>275</v>
      </c>
      <c r="B83" s="267" t="s">
        <v>328</v>
      </c>
      <c r="C83" s="267" t="s">
        <v>312</v>
      </c>
      <c r="D83" s="88"/>
      <c r="E83" s="88"/>
      <c r="F83" s="88"/>
      <c r="G83" s="88"/>
      <c r="H83" s="88"/>
      <c r="I83" s="88"/>
      <c r="J83" s="88"/>
      <c r="K83" s="88"/>
      <c r="L83" s="88"/>
      <c r="M83" s="88"/>
      <c r="N83" s="88"/>
      <c r="O83" s="88"/>
      <c r="P83" s="88"/>
      <c r="Q83" s="88"/>
      <c r="R83" s="88"/>
      <c r="S83" s="88"/>
      <c r="T83" s="296"/>
      <c r="U83" s="318" t="str">
        <f t="shared" si="11"/>
        <v>Iberian gauge</v>
      </c>
      <c r="V83" s="241"/>
      <c r="W83" s="235" t="s">
        <v>292</v>
      </c>
    </row>
    <row r="84" spans="1:23" ht="33.75" x14ac:dyDescent="0.25">
      <c r="A84" s="52" t="s">
        <v>275</v>
      </c>
      <c r="B84" s="51" t="s">
        <v>329</v>
      </c>
      <c r="C84" s="50" t="s">
        <v>175</v>
      </c>
      <c r="D84" s="7"/>
      <c r="E84" s="7"/>
      <c r="F84" s="7"/>
      <c r="G84" s="7"/>
      <c r="H84" s="7"/>
      <c r="I84" s="7"/>
      <c r="J84" s="7"/>
      <c r="K84" s="7"/>
      <c r="L84" s="7"/>
      <c r="M84" s="7"/>
      <c r="N84" s="7"/>
      <c r="O84" s="7"/>
      <c r="P84" s="7"/>
      <c r="Q84" s="7"/>
      <c r="R84" s="7"/>
      <c r="S84" s="7"/>
      <c r="T84" s="8"/>
      <c r="U84" s="9"/>
      <c r="V84" s="103"/>
    </row>
    <row r="85" spans="1:23" x14ac:dyDescent="0.25">
      <c r="A85" s="52"/>
      <c r="C85" s="38"/>
    </row>
  </sheetData>
  <sheetProtection algorithmName="SHA-512" hashValue="5BjUUer4mLovd8ZXF1RX5kxqSL7oolJZCn+b7hPcTGtL0Bg/CxhPTQby+79j9pmdCFdFYHT+xRQ35r1nx4653Q==" saltValue="ZlECSra8GnBjlJrhLi+wqQ==" spinCount="100000" sheet="1" objects="1" scenarios="1"/>
  <autoFilter ref="A1:A85" xr:uid="{00000000-0001-0000-0200-000000000000}"/>
  <mergeCells count="11">
    <mergeCell ref="S1:S2"/>
    <mergeCell ref="R1:R2"/>
    <mergeCell ref="N1:O1"/>
    <mergeCell ref="Q1:Q2"/>
    <mergeCell ref="A1:A2"/>
    <mergeCell ref="D1:E1"/>
    <mergeCell ref="F1:H1"/>
    <mergeCell ref="J1:J2"/>
    <mergeCell ref="K1:K2"/>
    <mergeCell ref="L1:L2"/>
    <mergeCell ref="M1:M2"/>
  </mergeCells>
  <pageMargins left="0.7" right="0.7" top="0.75" bottom="0.75" header="0.3" footer="0.3"/>
  <pageSetup paperSize="9" orientation="portrait" r:id="rId1"/>
  <headerFooter>
    <oddFooter>&amp;L_x000D_&amp;1#&amp;"Calibri"&amp;10&amp;K008000 Interne SNCF Réseau</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V88"/>
  <sheetViews>
    <sheetView topLeftCell="A12" workbookViewId="0">
      <selection activeCell="A10" sqref="A10"/>
    </sheetView>
  </sheetViews>
  <sheetFormatPr baseColWidth="10" defaultColWidth="9" defaultRowHeight="15" x14ac:dyDescent="0.25"/>
  <cols>
    <col min="2" max="2" width="19.5703125" hidden="1" customWidth="1"/>
    <col min="3" max="3" width="34.140625" style="30" customWidth="1"/>
    <col min="4" max="4" width="5.42578125" customWidth="1"/>
    <col min="5" max="5" width="4.7109375" customWidth="1"/>
    <col min="6" max="6" width="11.42578125" style="30" customWidth="1"/>
    <col min="11" max="11" width="9.140625" customWidth="1"/>
    <col min="12" max="12" width="11.5703125" bestFit="1" customWidth="1"/>
    <col min="14" max="14" width="0" hidden="1" customWidth="1"/>
    <col min="15" max="15" width="10.28515625" style="30" customWidth="1"/>
    <col min="16" max="16" width="11.85546875" customWidth="1"/>
    <col min="17" max="17" width="12" customWidth="1"/>
    <col min="18" max="18" width="0" hidden="1" customWidth="1"/>
    <col min="21" max="21" width="10.5703125" customWidth="1"/>
    <col min="22" max="22" width="21.28515625" style="30" customWidth="1"/>
  </cols>
  <sheetData>
    <row r="1" spans="1:21" ht="15.75" x14ac:dyDescent="0.25">
      <c r="A1" s="407" t="s">
        <v>41</v>
      </c>
      <c r="B1" s="408"/>
      <c r="C1" s="408"/>
      <c r="D1" s="408"/>
      <c r="E1" s="408"/>
      <c r="F1" s="408"/>
      <c r="G1" s="408"/>
      <c r="H1" s="408"/>
      <c r="I1" s="408"/>
      <c r="J1" s="408"/>
      <c r="K1" s="408"/>
      <c r="L1" s="408"/>
      <c r="M1" s="408"/>
      <c r="N1" s="408"/>
      <c r="O1" s="408"/>
      <c r="P1" s="408"/>
      <c r="Q1" s="408"/>
      <c r="R1" s="408"/>
      <c r="S1" s="408"/>
      <c r="T1" s="408"/>
      <c r="U1" s="409"/>
    </row>
    <row r="2" spans="1:21" x14ac:dyDescent="0.25">
      <c r="A2" s="144"/>
      <c r="B2" s="133"/>
      <c r="C2" s="145"/>
      <c r="D2" s="133"/>
      <c r="E2" s="133"/>
      <c r="F2" s="145"/>
      <c r="G2" s="133"/>
      <c r="H2" s="133"/>
      <c r="I2" s="133"/>
      <c r="J2" s="133"/>
      <c r="K2" s="133"/>
      <c r="L2" s="133"/>
      <c r="M2" s="133"/>
      <c r="N2" s="133"/>
      <c r="O2" s="145"/>
      <c r="P2" s="133"/>
      <c r="Q2" s="133"/>
      <c r="R2" s="133"/>
      <c r="S2" s="133"/>
      <c r="T2" s="133"/>
      <c r="U2" s="135"/>
    </row>
    <row r="3" spans="1:21" x14ac:dyDescent="0.25">
      <c r="A3" s="121"/>
      <c r="C3"/>
      <c r="U3" s="122"/>
    </row>
    <row r="4" spans="1:21" x14ac:dyDescent="0.25">
      <c r="A4" s="121"/>
      <c r="U4" s="122"/>
    </row>
    <row r="5" spans="1:21" x14ac:dyDescent="0.25">
      <c r="A5" s="121"/>
      <c r="U5" s="122"/>
    </row>
    <row r="6" spans="1:21" x14ac:dyDescent="0.25">
      <c r="A6" s="121"/>
      <c r="U6" s="122"/>
    </row>
    <row r="7" spans="1:21" x14ac:dyDescent="0.25">
      <c r="A7" s="121"/>
      <c r="U7" s="122"/>
    </row>
    <row r="8" spans="1:21" x14ac:dyDescent="0.25">
      <c r="A8" s="121"/>
      <c r="U8" s="122"/>
    </row>
    <row r="9" spans="1:21" x14ac:dyDescent="0.25">
      <c r="A9" s="121"/>
      <c r="U9" s="122"/>
    </row>
    <row r="10" spans="1:21" x14ac:dyDescent="0.25">
      <c r="A10" s="121"/>
      <c r="U10" s="122"/>
    </row>
    <row r="11" spans="1:21" x14ac:dyDescent="0.25">
      <c r="A11" s="121"/>
      <c r="U11" s="122"/>
    </row>
    <row r="12" spans="1:21" x14ac:dyDescent="0.25">
      <c r="A12" s="121"/>
      <c r="U12" s="122"/>
    </row>
    <row r="13" spans="1:21" x14ac:dyDescent="0.25">
      <c r="A13" s="121"/>
      <c r="U13" s="122"/>
    </row>
    <row r="14" spans="1:21" x14ac:dyDescent="0.25">
      <c r="A14" s="121"/>
      <c r="U14" s="122"/>
    </row>
    <row r="15" spans="1:21" x14ac:dyDescent="0.25">
      <c r="A15" s="121"/>
      <c r="U15" s="122"/>
    </row>
    <row r="16" spans="1:21" x14ac:dyDescent="0.25">
      <c r="A16" s="121"/>
      <c r="U16" s="122"/>
    </row>
    <row r="17" spans="1:21" x14ac:dyDescent="0.25">
      <c r="A17" s="121"/>
      <c r="U17" s="122"/>
    </row>
    <row r="18" spans="1:21" x14ac:dyDescent="0.25">
      <c r="A18" s="121"/>
      <c r="U18" s="122"/>
    </row>
    <row r="19" spans="1:21" x14ac:dyDescent="0.25">
      <c r="A19" s="121"/>
      <c r="U19" s="122"/>
    </row>
    <row r="20" spans="1:21" x14ac:dyDescent="0.25">
      <c r="A20" s="121"/>
      <c r="U20" s="122"/>
    </row>
    <row r="21" spans="1:21" x14ac:dyDescent="0.25">
      <c r="A21" s="121"/>
      <c r="U21" s="122"/>
    </row>
    <row r="22" spans="1:21" x14ac:dyDescent="0.25">
      <c r="A22" s="121"/>
      <c r="U22" s="122"/>
    </row>
    <row r="23" spans="1:21" x14ac:dyDescent="0.25">
      <c r="A23" s="123"/>
      <c r="B23" s="125"/>
      <c r="C23" s="146"/>
      <c r="D23" s="125"/>
      <c r="E23" s="125"/>
      <c r="F23" s="146"/>
      <c r="G23" s="125"/>
      <c r="H23" s="125"/>
      <c r="I23" s="125"/>
      <c r="J23" s="125"/>
      <c r="K23" s="125"/>
      <c r="L23" s="125"/>
      <c r="M23" s="125"/>
      <c r="N23" s="125"/>
      <c r="O23" s="146"/>
      <c r="P23" s="125"/>
      <c r="Q23" s="125"/>
      <c r="R23" s="125"/>
      <c r="S23" s="125"/>
      <c r="T23" s="125"/>
      <c r="U23" s="126"/>
    </row>
    <row r="25" spans="1:21" ht="15.75" x14ac:dyDescent="0.25">
      <c r="A25" s="336" t="s">
        <v>42</v>
      </c>
      <c r="B25" s="337"/>
      <c r="C25" s="337"/>
      <c r="D25" s="337"/>
      <c r="E25" s="337"/>
      <c r="F25" s="337"/>
      <c r="G25" s="337"/>
      <c r="H25" s="337"/>
      <c r="I25" s="337"/>
      <c r="J25" s="337"/>
      <c r="K25" s="337"/>
      <c r="L25" s="337"/>
      <c r="M25" s="337"/>
      <c r="N25" s="337"/>
      <c r="O25" s="337"/>
      <c r="P25" s="337"/>
      <c r="Q25" s="337"/>
      <c r="R25" s="337"/>
      <c r="S25" s="337"/>
      <c r="T25" s="337"/>
      <c r="U25" s="338"/>
    </row>
    <row r="26" spans="1:21" ht="45" x14ac:dyDescent="0.25">
      <c r="A26" s="149" t="s">
        <v>42</v>
      </c>
      <c r="B26" s="150"/>
      <c r="C26" s="410" t="s">
        <v>43</v>
      </c>
      <c r="D26" s="410"/>
      <c r="E26" s="410"/>
      <c r="F26" s="410"/>
      <c r="G26" s="410"/>
      <c r="H26" s="410"/>
      <c r="I26" s="410"/>
      <c r="J26" s="410"/>
      <c r="K26" s="410"/>
      <c r="L26" s="410"/>
      <c r="M26" s="410"/>
      <c r="N26" s="410"/>
      <c r="O26" s="410"/>
      <c r="P26" s="410"/>
      <c r="Q26" s="410"/>
      <c r="R26" s="410"/>
      <c r="S26" s="410"/>
      <c r="T26" s="410"/>
      <c r="U26" s="149" t="s">
        <v>66</v>
      </c>
    </row>
    <row r="27" spans="1:21" x14ac:dyDescent="0.25">
      <c r="A27" s="147" t="s">
        <v>330</v>
      </c>
      <c r="B27" s="152" t="s">
        <v>122</v>
      </c>
      <c r="C27" s="418" t="s">
        <v>331</v>
      </c>
      <c r="D27" s="419"/>
      <c r="E27" s="419"/>
      <c r="F27" s="419"/>
      <c r="G27" s="419"/>
      <c r="H27" s="419"/>
      <c r="I27" s="419"/>
      <c r="J27" s="419"/>
      <c r="K27" s="419"/>
      <c r="L27" s="419"/>
      <c r="M27" s="419"/>
      <c r="N27" s="419"/>
      <c r="O27" s="419"/>
      <c r="P27" s="419"/>
      <c r="Q27" s="419"/>
      <c r="R27" s="419"/>
      <c r="S27" s="419"/>
      <c r="T27" s="419"/>
      <c r="U27" s="154" t="s">
        <v>109</v>
      </c>
    </row>
    <row r="28" spans="1:21" x14ac:dyDescent="0.25">
      <c r="A28" s="147" t="s">
        <v>332</v>
      </c>
      <c r="B28" s="140" t="s">
        <v>96</v>
      </c>
      <c r="C28" s="420" t="s">
        <v>333</v>
      </c>
      <c r="D28" s="413"/>
      <c r="E28" s="413"/>
      <c r="F28" s="413"/>
      <c r="G28" s="413"/>
      <c r="H28" s="413"/>
      <c r="I28" s="413"/>
      <c r="J28" s="413"/>
      <c r="K28" s="413"/>
      <c r="L28" s="413"/>
      <c r="M28" s="413"/>
      <c r="N28" s="413"/>
      <c r="O28" s="413"/>
      <c r="P28" s="413"/>
      <c r="Q28" s="413"/>
      <c r="R28" s="413"/>
      <c r="S28" s="413"/>
      <c r="T28" s="413"/>
      <c r="U28" s="155" t="s">
        <v>109</v>
      </c>
    </row>
    <row r="29" spans="1:21" ht="15.75" customHeight="1" x14ac:dyDescent="0.25">
      <c r="A29" s="147" t="s">
        <v>334</v>
      </c>
      <c r="B29" s="141" t="s">
        <v>122</v>
      </c>
      <c r="C29" s="416" t="s">
        <v>335</v>
      </c>
      <c r="D29" s="417"/>
      <c r="E29" s="417"/>
      <c r="F29" s="417"/>
      <c r="G29" s="417"/>
      <c r="H29" s="417"/>
      <c r="I29" s="417"/>
      <c r="J29" s="417"/>
      <c r="K29" s="417"/>
      <c r="L29" s="417"/>
      <c r="M29" s="417"/>
      <c r="N29" s="417"/>
      <c r="O29" s="417"/>
      <c r="P29" s="417"/>
      <c r="Q29" s="417"/>
      <c r="R29" s="417"/>
      <c r="S29" s="417"/>
      <c r="T29" s="417"/>
      <c r="U29" s="156" t="s">
        <v>109</v>
      </c>
    </row>
    <row r="33" spans="1:22" ht="28.5" customHeight="1" x14ac:dyDescent="0.25">
      <c r="A33" s="386" t="s">
        <v>46</v>
      </c>
      <c r="B33" s="79" t="s">
        <v>6</v>
      </c>
      <c r="C33" s="35" t="s">
        <v>8</v>
      </c>
      <c r="D33" s="388" t="s">
        <v>47</v>
      </c>
      <c r="E33" s="389"/>
      <c r="F33" s="388" t="s">
        <v>48</v>
      </c>
      <c r="G33" s="390"/>
      <c r="H33" s="389"/>
      <c r="I33" s="79"/>
      <c r="J33" s="382" t="s">
        <v>49</v>
      </c>
      <c r="K33" s="382" t="s">
        <v>50</v>
      </c>
      <c r="L33" s="391" t="s">
        <v>51</v>
      </c>
      <c r="M33" s="380" t="s">
        <v>26</v>
      </c>
      <c r="N33" s="92" t="s">
        <v>52</v>
      </c>
      <c r="O33" s="80" t="s">
        <v>52</v>
      </c>
      <c r="P33" s="80" t="s">
        <v>30</v>
      </c>
      <c r="Q33" s="382" t="s">
        <v>53</v>
      </c>
      <c r="R33" s="384" t="s">
        <v>54</v>
      </c>
      <c r="S33" s="382" t="s">
        <v>54</v>
      </c>
      <c r="T33" s="17" t="s">
        <v>55</v>
      </c>
      <c r="U33" s="17" t="s">
        <v>56</v>
      </c>
      <c r="V33" s="83" t="s">
        <v>57</v>
      </c>
    </row>
    <row r="34" spans="1:22" ht="33" customHeight="1" x14ac:dyDescent="0.25">
      <c r="A34" s="387"/>
      <c r="B34" s="18"/>
      <c r="C34" s="33"/>
      <c r="D34" s="19" t="s">
        <v>58</v>
      </c>
      <c r="E34" s="19" t="s">
        <v>59</v>
      </c>
      <c r="F34" s="33" t="s">
        <v>60</v>
      </c>
      <c r="G34" s="33" t="s">
        <v>61</v>
      </c>
      <c r="H34" s="33" t="s">
        <v>62</v>
      </c>
      <c r="I34" s="33" t="s">
        <v>20</v>
      </c>
      <c r="J34" s="383"/>
      <c r="K34" s="383"/>
      <c r="L34" s="392"/>
      <c r="M34" s="381"/>
      <c r="N34" s="19" t="s">
        <v>58</v>
      </c>
      <c r="O34" s="33" t="s">
        <v>59</v>
      </c>
      <c r="P34" s="33" t="s">
        <v>63</v>
      </c>
      <c r="Q34" s="383"/>
      <c r="R34" s="385"/>
      <c r="S34" s="383"/>
      <c r="T34" s="20" t="s">
        <v>64</v>
      </c>
      <c r="U34" s="20"/>
      <c r="V34" s="85"/>
    </row>
    <row r="35" spans="1:22" ht="14.65" customHeight="1" x14ac:dyDescent="0.25"/>
    <row r="36" spans="1:22" ht="15.75" x14ac:dyDescent="0.25">
      <c r="A36" s="393" t="s">
        <v>336</v>
      </c>
      <c r="B36" s="394"/>
      <c r="C36" s="394"/>
      <c r="D36" s="394"/>
      <c r="E36" s="394"/>
      <c r="F36" s="394"/>
      <c r="G36" s="394"/>
      <c r="H36" s="394"/>
      <c r="I36" s="394"/>
      <c r="J36" s="394"/>
      <c r="K36" s="394"/>
      <c r="L36" s="394"/>
      <c r="M36" s="394"/>
      <c r="N36" s="394"/>
      <c r="O36" s="394"/>
      <c r="P36" s="394"/>
      <c r="Q36" s="394"/>
      <c r="R36" s="394"/>
      <c r="S36" s="394"/>
      <c r="T36" s="394"/>
      <c r="U36" s="394"/>
      <c r="V36" s="395"/>
    </row>
    <row r="37" spans="1:22" s="16" customFormat="1" ht="30.75" customHeight="1" x14ac:dyDescent="0.25">
      <c r="A37" s="61" t="str">
        <f>'scenario input table'!A47</f>
        <v>ADIF</v>
      </c>
      <c r="B37" s="62" t="str">
        <f>'scenario input table'!B47</f>
        <v>Salamanca - Fuentes de Oñoro / Vilar Formoso (SP/PT border)</v>
      </c>
      <c r="C37" s="49" t="str">
        <f>'scenario input table'!C47</f>
        <v>Salamanca - Fuentes de Oñoro / Vilar Formoso (SP/PT border)</v>
      </c>
      <c r="D37" s="23" t="str">
        <f>'scenario input table'!D47</f>
        <v>x</v>
      </c>
      <c r="E37" s="23" t="str">
        <f>'scenario input table'!E47</f>
        <v>x</v>
      </c>
      <c r="F37" s="23" t="str">
        <f>'scenario input table'!F47</f>
        <v>not electrified</v>
      </c>
      <c r="G37" s="23">
        <f>'scenario input table'!G47</f>
        <v>550</v>
      </c>
      <c r="H37" s="23" t="str">
        <f>'scenario input table'!H47</f>
        <v>D4</v>
      </c>
      <c r="I37" s="23">
        <f>'scenario input table'!I47</f>
        <v>1</v>
      </c>
      <c r="J37" s="23" t="str">
        <f>'scenario input table'!J47</f>
        <v>IB</v>
      </c>
      <c r="K37" s="23">
        <f>'scenario input table'!K47</f>
        <v>0</v>
      </c>
      <c r="L37" s="23">
        <f>'scenario input table'!L47</f>
        <v>0</v>
      </c>
      <c r="M37" s="23" t="str">
        <f>'scenario input table'!M47</f>
        <v>ASFA</v>
      </c>
      <c r="N37" s="23">
        <f>'scenario input table'!N47</f>
        <v>0</v>
      </c>
      <c r="O37" s="31" t="str">
        <f>'scenario input table'!O47</f>
        <v xml:space="preserve">no restriction up to 120 </v>
      </c>
      <c r="P37" s="23">
        <f>'scenario input table'!P47</f>
        <v>125</v>
      </c>
      <c r="Q37" s="23" t="str">
        <f>'scenario input table'!Q47</f>
        <v>1300t Diesel</v>
      </c>
      <c r="R37" s="23">
        <f>'scenario input table'!R47</f>
        <v>0</v>
      </c>
      <c r="S37" s="23">
        <f>'scenario input table'!S47</f>
        <v>18</v>
      </c>
      <c r="T37" s="23">
        <f>'scenario input table'!T47</f>
        <v>0</v>
      </c>
      <c r="U37" s="23" t="str">
        <f>'scenario input table'!U47</f>
        <v>Iberian gauge</v>
      </c>
      <c r="V37" s="24" t="str">
        <f>'scenario input table'!V47</f>
        <v>Good</v>
      </c>
    </row>
    <row r="38" spans="1:22" ht="14.65" customHeight="1" x14ac:dyDescent="0.25"/>
    <row r="39" spans="1:22" ht="15.75" x14ac:dyDescent="0.25">
      <c r="A39" s="342" t="s">
        <v>337</v>
      </c>
      <c r="B39" s="343"/>
      <c r="C39" s="343"/>
      <c r="D39" s="343"/>
      <c r="E39" s="343"/>
      <c r="F39" s="343"/>
      <c r="G39" s="343"/>
      <c r="H39" s="343"/>
      <c r="I39" s="343"/>
      <c r="J39" s="343"/>
      <c r="K39" s="343"/>
      <c r="L39" s="343"/>
      <c r="M39" s="343"/>
      <c r="N39" s="343"/>
      <c r="O39" s="343"/>
      <c r="P39" s="343"/>
      <c r="Q39" s="343"/>
      <c r="R39" s="343"/>
      <c r="S39" s="343"/>
      <c r="T39" s="343"/>
      <c r="U39" s="343"/>
      <c r="V39" s="344"/>
    </row>
    <row r="40" spans="1:22" s="16" customFormat="1" ht="21" customHeight="1" x14ac:dyDescent="0.25">
      <c r="A40" s="66" t="str">
        <f>'scenario input table'!A67</f>
        <v>IP</v>
      </c>
      <c r="B40" s="42" t="str">
        <f>'scenario input table'!B67</f>
        <v>Fuentes de Oñoro / Vilar Formoso (SP/PT border) - Guarda</v>
      </c>
      <c r="C40" s="42" t="str">
        <f>'scenario input table'!C67</f>
        <v>Fuentes de Oñoro / Vilar Formoso (SP/PT border) - Guarda</v>
      </c>
      <c r="D40" s="12" t="str">
        <f>'scenario input table'!D67</f>
        <v>x</v>
      </c>
      <c r="E40" s="12" t="str">
        <f>'scenario input table'!E67</f>
        <v>x</v>
      </c>
      <c r="F40" s="12" t="str">
        <f>'scenario input table'!F67</f>
        <v>25 kV</v>
      </c>
      <c r="G40" s="12">
        <f>'scenario input table'!G67</f>
        <v>515</v>
      </c>
      <c r="H40" s="12" t="str">
        <f>'scenario input table'!H67</f>
        <v>D4</v>
      </c>
      <c r="I40" s="12">
        <f>'scenario input table'!I67</f>
        <v>1</v>
      </c>
      <c r="J40" s="12" t="str">
        <f>'scenario input table'!J67</f>
        <v>IB</v>
      </c>
      <c r="K40" s="12" t="str">
        <f>'scenario input table'!K67</f>
        <v>CPb+</v>
      </c>
      <c r="L40" s="12">
        <f>'scenario input table'!L67</f>
        <v>0</v>
      </c>
      <c r="M40" s="32" t="str">
        <f>'scenario input table'!M67</f>
        <v>Convel</v>
      </c>
      <c r="N40" s="32">
        <f>'scenario input table'!N67</f>
        <v>0</v>
      </c>
      <c r="O40" s="32">
        <f>'scenario input table'!O67</f>
        <v>120</v>
      </c>
      <c r="P40" s="32">
        <f>'scenario input table'!P67</f>
        <v>46</v>
      </c>
      <c r="Q40" s="32" t="str">
        <f>'scenario input table'!Q67</f>
        <v>1000 (siemens 5600)</v>
      </c>
      <c r="R40" s="12">
        <f>'scenario input table'!R67</f>
        <v>0</v>
      </c>
      <c r="S40" s="12">
        <f>'scenario input table'!S67</f>
        <v>19</v>
      </c>
      <c r="T40" s="12" t="str">
        <f>'scenario input table'!T67</f>
        <v>SP</v>
      </c>
      <c r="U40" s="12" t="str">
        <f>'scenario input table'!U67</f>
        <v>Iberian gauge</v>
      </c>
      <c r="V40" s="110" t="str">
        <f>'scenario input table'!V55</f>
        <v>Good</v>
      </c>
    </row>
    <row r="41" spans="1:22" s="16" customFormat="1" ht="10.5" customHeight="1" x14ac:dyDescent="0.25">
      <c r="A41" s="67" t="str">
        <f>'scenario input table'!A66</f>
        <v>IP</v>
      </c>
      <c r="B41" s="65" t="str">
        <f>'scenario input table'!B66</f>
        <v>Guarda - Pampilhosa - Abrantes</v>
      </c>
      <c r="C41" s="65" t="str">
        <f>'scenario input table'!C66</f>
        <v>Guarda - Pampilhosa - Entroncamento - Abrantes</v>
      </c>
      <c r="D41" s="10" t="str">
        <f>'scenario input table'!D66</f>
        <v>x</v>
      </c>
      <c r="E41" s="10" t="str">
        <f>'scenario input table'!E66</f>
        <v>x</v>
      </c>
      <c r="F41" s="10" t="str">
        <f>'scenario input table'!F66</f>
        <v>25 kV</v>
      </c>
      <c r="G41" s="109">
        <f>'scenario input table'!G66</f>
        <v>500</v>
      </c>
      <c r="H41" s="10" t="str">
        <f>'scenario input table'!H66</f>
        <v>D4</v>
      </c>
      <c r="I41" s="10" t="str">
        <f>'scenario input table'!I66</f>
        <v>1-2</v>
      </c>
      <c r="J41" s="10" t="str">
        <f>'scenario input table'!J66</f>
        <v>IB</v>
      </c>
      <c r="K41" s="10" t="str">
        <f>'scenario input table'!K66</f>
        <v xml:space="preserve"> CPb+</v>
      </c>
      <c r="L41" s="10">
        <f>'scenario input table'!L66</f>
        <v>0</v>
      </c>
      <c r="M41" s="34" t="str">
        <f>'scenario input table'!M66</f>
        <v>Convel</v>
      </c>
      <c r="N41" s="34">
        <f>'scenario input table'!N66</f>
        <v>0</v>
      </c>
      <c r="O41" s="34" t="str">
        <f>'scenario input table'!O66</f>
        <v>90 - 120</v>
      </c>
      <c r="P41" s="34">
        <f>'scenario input table'!P66</f>
        <v>307</v>
      </c>
      <c r="Q41" s="34" t="str">
        <f>'scenario input table'!Q66</f>
        <v>900 (siemens 5600)</v>
      </c>
      <c r="R41" s="10">
        <f>'scenario input table'!R66</f>
        <v>0</v>
      </c>
      <c r="S41" s="10">
        <f>'scenario input table'!S66</f>
        <v>22</v>
      </c>
      <c r="T41" s="10">
        <f>'scenario input table'!T66</f>
        <v>0</v>
      </c>
      <c r="U41" s="10" t="str">
        <f>'scenario input table'!U66</f>
        <v>Iberian gauge</v>
      </c>
      <c r="V41" s="112" t="str">
        <f>'scenario input table'!V55</f>
        <v>Good</v>
      </c>
    </row>
    <row r="42" spans="1:22" s="16" customFormat="1" ht="27.75" customHeight="1" x14ac:dyDescent="0.25">
      <c r="A42" s="67" t="str">
        <f>'scenario input table'!A68</f>
        <v>IP</v>
      </c>
      <c r="B42" s="65" t="str">
        <f>'scenario input table'!B68</f>
        <v>Fuentes de Oñoro / Vilar Formoso (SP/PT border) - Guarda</v>
      </c>
      <c r="C42" s="65" t="str">
        <f>'scenario input table'!C68</f>
        <v>Elvas / Badajoz (PT/SP Border)  - Abrantes</v>
      </c>
      <c r="D42" s="34" t="str">
        <f>'scenario input table'!D68</f>
        <v>x</v>
      </c>
      <c r="E42" s="34" t="str">
        <f>'scenario input table'!E68</f>
        <v>x</v>
      </c>
      <c r="F42" s="34" t="str">
        <f>'scenario input table'!F68</f>
        <v>-</v>
      </c>
      <c r="G42" s="34">
        <f>'scenario input table'!G68</f>
        <v>500</v>
      </c>
      <c r="H42" s="34" t="str">
        <f>'scenario input table'!H68</f>
        <v>D4</v>
      </c>
      <c r="I42" s="34">
        <f>'scenario input table'!I68</f>
        <v>1</v>
      </c>
      <c r="J42" s="34" t="str">
        <f>'scenario input table'!J68</f>
        <v>IB</v>
      </c>
      <c r="K42" s="34" t="str">
        <f>'scenario input table'!K68</f>
        <v>CPb</v>
      </c>
      <c r="L42" s="65">
        <f>'scenario input table'!L68</f>
        <v>0</v>
      </c>
      <c r="M42" s="34" t="str">
        <f>'scenario input table'!M68</f>
        <v>RCT</v>
      </c>
      <c r="N42" s="65">
        <f>'scenario input table'!N68</f>
        <v>0</v>
      </c>
      <c r="O42" s="34">
        <f>'scenario input table'!O68</f>
        <v>90</v>
      </c>
      <c r="P42" s="34">
        <f>'scenario input table'!P68</f>
        <v>141</v>
      </c>
      <c r="Q42" s="34" t="str">
        <f>'scenario input table'!Q68</f>
        <v>1410 (vossloh euro 400)</v>
      </c>
      <c r="R42" s="34">
        <f>'scenario input table'!R68</f>
        <v>0</v>
      </c>
      <c r="S42" s="34">
        <f>'scenario input table'!S68</f>
        <v>17</v>
      </c>
      <c r="T42" s="34" t="str">
        <f>'scenario input table'!T68</f>
        <v>SP</v>
      </c>
      <c r="U42" s="65" t="str">
        <f>'scenario input table'!U68</f>
        <v>Iberian gauge</v>
      </c>
      <c r="V42" s="112" t="str">
        <f>'scenario input table'!V55</f>
        <v>Good</v>
      </c>
    </row>
    <row r="43" spans="1:22" s="16" customFormat="1" ht="21" customHeight="1" x14ac:dyDescent="0.25">
      <c r="A43" s="67" t="str">
        <f>'scenario input table'!A55</f>
        <v>ADIF</v>
      </c>
      <c r="B43" s="65" t="str">
        <f>'scenario input table'!B55</f>
        <v>Aljucén - Badajoz / Elvas (SP/PT Border)</v>
      </c>
      <c r="C43" s="65" t="str">
        <f>'scenario input table'!C55</f>
        <v>Aljucén - Badajoz / Elvas (SP/PT Border)</v>
      </c>
      <c r="D43" s="10" t="str">
        <f>'scenario input table'!D55</f>
        <v>x</v>
      </c>
      <c r="E43" s="10" t="str">
        <f>'scenario input table'!E55</f>
        <v>x</v>
      </c>
      <c r="F43" s="10" t="str">
        <f>'scenario input table'!F55</f>
        <v>not electrified</v>
      </c>
      <c r="G43" s="10">
        <f>'scenario input table'!G55</f>
        <v>500</v>
      </c>
      <c r="H43" s="10" t="str">
        <f>'scenario input table'!H55</f>
        <v>D4</v>
      </c>
      <c r="I43" s="10">
        <f>'scenario input table'!I55</f>
        <v>1</v>
      </c>
      <c r="J43" s="10" t="str">
        <f>'scenario input table'!J55</f>
        <v>IB</v>
      </c>
      <c r="K43" s="10">
        <f>'scenario input table'!K55</f>
        <v>0</v>
      </c>
      <c r="L43" s="10">
        <f>'scenario input table'!L55</f>
        <v>0</v>
      </c>
      <c r="M43" s="34" t="str">
        <f>'scenario input table'!M55</f>
        <v>ASFA</v>
      </c>
      <c r="N43" s="34">
        <f>'scenario input table'!N55</f>
        <v>0</v>
      </c>
      <c r="O43" s="34" t="str">
        <f>'scenario input table'!O55</f>
        <v xml:space="preserve">no restriction up to 120 </v>
      </c>
      <c r="P43" s="34" t="str">
        <f>'scenario input table'!P55</f>
        <v>appr. 75</v>
      </c>
      <c r="Q43" s="34" t="str">
        <f>'scenario input table'!Q55</f>
        <v>1400t Diesel</v>
      </c>
      <c r="R43" s="10">
        <f>'scenario input table'!R55</f>
        <v>0</v>
      </c>
      <c r="S43" s="10" t="str">
        <f>'scenario input table'!S55</f>
        <v>-</v>
      </c>
      <c r="T43" s="10">
        <f>'scenario input table'!T55</f>
        <v>0</v>
      </c>
      <c r="U43" s="10" t="str">
        <f>'scenario input table'!U55</f>
        <v>Iberian gauge</v>
      </c>
      <c r="V43" s="86" t="str">
        <f>'scenario input table'!V55</f>
        <v>Good</v>
      </c>
    </row>
    <row r="44" spans="1:22" s="16" customFormat="1" ht="21.4" customHeight="1" x14ac:dyDescent="0.25">
      <c r="A44" s="68" t="str">
        <f>'scenario input table'!A48</f>
        <v>ADIF</v>
      </c>
      <c r="B44" s="43" t="str">
        <f>'scenario input table'!B48</f>
        <v>Salamanca - Fuentes de Oñoro / Vilar Formoso (SP/PT border)</v>
      </c>
      <c r="C44" s="43" t="str">
        <f>'scenario input table'!C48</f>
        <v>Elvas / Badajoz (PT/SP Border) - Aljucén - Manzanares - Alcázar - Madrid Belt - Avila - Salamanca</v>
      </c>
      <c r="D44" s="14" t="str">
        <f>'scenario input table'!D48</f>
        <v>x</v>
      </c>
      <c r="E44" s="14" t="str">
        <f>'scenario input table'!E48</f>
        <v>x</v>
      </c>
      <c r="F44" s="14" t="str">
        <f>'scenario input table'!F48</f>
        <v>not electrified</v>
      </c>
      <c r="G44" s="14">
        <f>'scenario input table'!G48</f>
        <v>500</v>
      </c>
      <c r="H44" s="14" t="str">
        <f>'scenario input table'!H48</f>
        <v>D4</v>
      </c>
      <c r="I44" s="14">
        <f>'scenario input table'!I48</f>
        <v>1</v>
      </c>
      <c r="J44" s="14" t="str">
        <f>'scenario input table'!J48</f>
        <v>IB</v>
      </c>
      <c r="K44" s="14">
        <f>'scenario input table'!K48</f>
        <v>0</v>
      </c>
      <c r="L44" s="14">
        <f>'scenario input table'!L48</f>
        <v>0</v>
      </c>
      <c r="M44" s="29" t="str">
        <f>'scenario input table'!M48</f>
        <v>ASFA</v>
      </c>
      <c r="N44" s="29">
        <f>'scenario input table'!N48</f>
        <v>0</v>
      </c>
      <c r="O44" s="29" t="str">
        <f>'scenario input table'!O48</f>
        <v xml:space="preserve">no restriction up to 120 </v>
      </c>
      <c r="P44" s="29" t="str">
        <f>'scenario input table'!P48</f>
        <v>appr. 870 (excl. Portugal)</v>
      </c>
      <c r="Q44" s="29" t="str">
        <f>'scenario input table'!Q48</f>
        <v>1300t Diesel</v>
      </c>
      <c r="R44" s="14">
        <f>'scenario input table'!R48</f>
        <v>0</v>
      </c>
      <c r="S44" s="14" t="str">
        <f>'scenario input table'!S48</f>
        <v>-</v>
      </c>
      <c r="T44" s="29" t="str">
        <f>'scenario input table'!T48</f>
        <v>Badajoz (PT Border)</v>
      </c>
      <c r="U44" s="14" t="str">
        <f>'scenario input table'!U48</f>
        <v>Iberian gauge</v>
      </c>
      <c r="V44" s="25" t="str">
        <f>'scenario input table'!V48</f>
        <v>Good, except sections within Madrid Belt which could be Limited</v>
      </c>
    </row>
    <row r="45" spans="1:22" s="16" customFormat="1" ht="10.9" customHeight="1" x14ac:dyDescent="0.25">
      <c r="A45" s="47"/>
      <c r="B45" s="47"/>
      <c r="C45" s="47"/>
      <c r="M45" s="46"/>
      <c r="N45" s="46"/>
      <c r="O45" s="46"/>
      <c r="P45" s="46"/>
      <c r="Q45" s="46"/>
      <c r="V45" s="46"/>
    </row>
    <row r="46" spans="1:22" s="16" customFormat="1" ht="15.75" x14ac:dyDescent="0.25">
      <c r="A46" s="342" t="s">
        <v>338</v>
      </c>
      <c r="B46" s="343"/>
      <c r="C46" s="343"/>
      <c r="D46" s="343"/>
      <c r="E46" s="343"/>
      <c r="F46" s="343"/>
      <c r="G46" s="343"/>
      <c r="H46" s="343"/>
      <c r="I46" s="343"/>
      <c r="J46" s="343"/>
      <c r="K46" s="343"/>
      <c r="L46" s="343"/>
      <c r="M46" s="343"/>
      <c r="N46" s="343"/>
      <c r="O46" s="343"/>
      <c r="P46" s="343"/>
      <c r="Q46" s="343"/>
      <c r="R46" s="343"/>
      <c r="S46" s="343"/>
      <c r="T46" s="343"/>
      <c r="U46" s="343"/>
      <c r="V46" s="344"/>
    </row>
    <row r="47" spans="1:22" s="16" customFormat="1" ht="21" customHeight="1" x14ac:dyDescent="0.25">
      <c r="A47" s="66" t="str">
        <f>'scenario input table'!A67</f>
        <v>IP</v>
      </c>
      <c r="B47" s="42" t="str">
        <f>'scenario input table'!B67</f>
        <v>Fuentes de Oñoro / Vilar Formoso (SP/PT border) - Guarda</v>
      </c>
      <c r="C47" s="42" t="str">
        <f>'scenario input table'!C67</f>
        <v>Fuentes de Oñoro / Vilar Formoso (SP/PT border) - Guarda</v>
      </c>
      <c r="D47" s="32" t="str">
        <f>'scenario input table'!D67</f>
        <v>x</v>
      </c>
      <c r="E47" s="32" t="str">
        <f>'scenario input table'!E67</f>
        <v>x</v>
      </c>
      <c r="F47" s="32" t="str">
        <f>'scenario input table'!F67</f>
        <v>25 kV</v>
      </c>
      <c r="G47" s="32">
        <f>'scenario input table'!G67</f>
        <v>515</v>
      </c>
      <c r="H47" s="32" t="str">
        <f>'scenario input table'!H67</f>
        <v>D4</v>
      </c>
      <c r="I47" s="32">
        <f>'scenario input table'!I67</f>
        <v>1</v>
      </c>
      <c r="J47" s="32" t="str">
        <f>'scenario input table'!J67</f>
        <v>IB</v>
      </c>
      <c r="K47" s="32" t="str">
        <f>'scenario input table'!K67</f>
        <v>CPb+</v>
      </c>
      <c r="L47" s="32">
        <f>'scenario input table'!L67</f>
        <v>0</v>
      </c>
      <c r="M47" s="32" t="str">
        <f>'scenario input table'!M67</f>
        <v>Convel</v>
      </c>
      <c r="N47" s="32">
        <f>'scenario input table'!N67</f>
        <v>0</v>
      </c>
      <c r="O47" s="32">
        <f>'scenario input table'!O67</f>
        <v>120</v>
      </c>
      <c r="P47" s="32">
        <f>'scenario input table'!P67</f>
        <v>46</v>
      </c>
      <c r="Q47" s="32" t="str">
        <f>'scenario input table'!Q67</f>
        <v>1000 (siemens 5600)</v>
      </c>
      <c r="R47" s="32">
        <f>'scenario input table'!R67</f>
        <v>0</v>
      </c>
      <c r="S47" s="32">
        <f>'scenario input table'!S67</f>
        <v>19</v>
      </c>
      <c r="T47" s="32" t="str">
        <f>'scenario input table'!T67</f>
        <v>SP</v>
      </c>
      <c r="U47" s="32" t="str">
        <f>'scenario input table'!U67</f>
        <v>Iberian gauge</v>
      </c>
      <c r="V47" s="110" t="str">
        <f>'scenario input table'!V55</f>
        <v>Good</v>
      </c>
    </row>
    <row r="48" spans="1:22" s="16" customFormat="1" ht="10.5" customHeight="1" x14ac:dyDescent="0.25">
      <c r="A48" s="67" t="str">
        <f>'scenario input table'!A64</f>
        <v>IP</v>
      </c>
      <c r="B48" s="65">
        <f>'scenario input table'!B64</f>
        <v>0</v>
      </c>
      <c r="C48" s="65" t="str">
        <f>'scenario input table'!C64</f>
        <v>Guarda - Abrantes</v>
      </c>
      <c r="D48" s="34" t="str">
        <f>'scenario input table'!D64</f>
        <v>x</v>
      </c>
      <c r="E48" s="34" t="str">
        <f>'scenario input table'!E64</f>
        <v>x</v>
      </c>
      <c r="F48" s="34" t="str">
        <f>'scenario input table'!F64</f>
        <v>25 kV</v>
      </c>
      <c r="G48" s="34">
        <f>'scenario input table'!G64</f>
        <v>500</v>
      </c>
      <c r="H48" s="34" t="str">
        <f>'scenario input table'!H64</f>
        <v>D2</v>
      </c>
      <c r="I48" s="34">
        <f>'scenario input table'!I64</f>
        <v>1</v>
      </c>
      <c r="J48" s="34" t="str">
        <f>'scenario input table'!J64</f>
        <v>IB</v>
      </c>
      <c r="K48" s="34" t="str">
        <f>'scenario input table'!K64</f>
        <v>CPb+</v>
      </c>
      <c r="L48" s="34">
        <f>'scenario input table'!L64</f>
        <v>0</v>
      </c>
      <c r="M48" s="34" t="str">
        <f>'scenario input table'!M64</f>
        <v>Convel</v>
      </c>
      <c r="N48" s="34">
        <f>'scenario input table'!N64</f>
        <v>0</v>
      </c>
      <c r="O48" s="34">
        <f>'scenario input table'!O64</f>
        <v>100</v>
      </c>
      <c r="P48" s="34">
        <f>'scenario input table'!P64</f>
        <v>212</v>
      </c>
      <c r="Q48" s="34" t="str">
        <f>'scenario input table'!Q64</f>
        <v>900 (siemens 5600)</v>
      </c>
      <c r="R48" s="34">
        <f>'scenario input table'!R64</f>
        <v>0</v>
      </c>
      <c r="S48" s="34">
        <f>'scenario input table'!S64</f>
        <v>22</v>
      </c>
      <c r="T48" s="34">
        <f>'scenario input table'!T64</f>
        <v>0</v>
      </c>
      <c r="U48" s="34" t="str">
        <f>'scenario input table'!U64</f>
        <v>Iberian gauge</v>
      </c>
      <c r="V48" s="112" t="str">
        <f>'scenario input table'!V55</f>
        <v>Good</v>
      </c>
    </row>
    <row r="49" spans="1:22" s="16" customFormat="1" ht="21" customHeight="1" x14ac:dyDescent="0.25">
      <c r="A49" s="67" t="str">
        <f>'scenario input table'!A68</f>
        <v>IP</v>
      </c>
      <c r="B49" s="65" t="str">
        <f>'scenario input table'!B68</f>
        <v>Fuentes de Oñoro / Vilar Formoso (SP/PT border) - Guarda</v>
      </c>
      <c r="C49" s="65" t="str">
        <f>'scenario input table'!C68</f>
        <v>Elvas / Badajoz (PT/SP Border)  - Abrantes</v>
      </c>
      <c r="D49" s="34" t="str">
        <f>'scenario input table'!D68</f>
        <v>x</v>
      </c>
      <c r="E49" s="34" t="str">
        <f>'scenario input table'!E68</f>
        <v>x</v>
      </c>
      <c r="F49" s="34" t="str">
        <f>'scenario input table'!F68</f>
        <v>-</v>
      </c>
      <c r="G49" s="34">
        <f>'scenario input table'!G68</f>
        <v>500</v>
      </c>
      <c r="H49" s="34" t="str">
        <f>'scenario input table'!H68</f>
        <v>D4</v>
      </c>
      <c r="I49" s="34">
        <f>'scenario input table'!I68</f>
        <v>1</v>
      </c>
      <c r="J49" s="34" t="str">
        <f>'scenario input table'!J68</f>
        <v>IB</v>
      </c>
      <c r="K49" s="34" t="str">
        <f>'scenario input table'!K68</f>
        <v>CPb</v>
      </c>
      <c r="L49" s="34">
        <f>'scenario input table'!L68</f>
        <v>0</v>
      </c>
      <c r="M49" s="34" t="str">
        <f>'scenario input table'!M68</f>
        <v>RCT</v>
      </c>
      <c r="N49" s="34">
        <f>'scenario input table'!N68</f>
        <v>0</v>
      </c>
      <c r="O49" s="34">
        <f>'scenario input table'!O68</f>
        <v>90</v>
      </c>
      <c r="P49" s="34">
        <f>'scenario input table'!P68</f>
        <v>141</v>
      </c>
      <c r="Q49" s="34" t="str">
        <f>'scenario input table'!Q68</f>
        <v>1410 (vossloh euro 400)</v>
      </c>
      <c r="R49" s="34">
        <f>'scenario input table'!R68</f>
        <v>0</v>
      </c>
      <c r="S49" s="34">
        <f>'scenario input table'!S68</f>
        <v>17</v>
      </c>
      <c r="T49" s="34" t="str">
        <f>'scenario input table'!T68</f>
        <v>SP</v>
      </c>
      <c r="U49" s="34" t="str">
        <f>'scenario input table'!U68</f>
        <v>Iberian gauge</v>
      </c>
      <c r="V49" s="112" t="str">
        <f>'scenario input table'!V55</f>
        <v>Good</v>
      </c>
    </row>
    <row r="50" spans="1:22" s="16" customFormat="1" ht="21" customHeight="1" x14ac:dyDescent="0.25">
      <c r="A50" s="67" t="str">
        <f>'scenario input table'!A55</f>
        <v>ADIF</v>
      </c>
      <c r="B50" s="65" t="str">
        <f>'scenario input table'!B55</f>
        <v>Aljucén - Badajoz / Elvas (SP/PT Border)</v>
      </c>
      <c r="C50" s="65" t="str">
        <f>'scenario input table'!C55</f>
        <v>Aljucén - Badajoz / Elvas (SP/PT Border)</v>
      </c>
      <c r="D50" s="34" t="str">
        <f>'scenario input table'!D55</f>
        <v>x</v>
      </c>
      <c r="E50" s="34" t="str">
        <f>'scenario input table'!E55</f>
        <v>x</v>
      </c>
      <c r="F50" s="34" t="str">
        <f>'scenario input table'!F55</f>
        <v>not electrified</v>
      </c>
      <c r="G50" s="34">
        <f>'scenario input table'!G55</f>
        <v>500</v>
      </c>
      <c r="H50" s="34" t="str">
        <f>'scenario input table'!H55</f>
        <v>D4</v>
      </c>
      <c r="I50" s="34">
        <f>'scenario input table'!I55</f>
        <v>1</v>
      </c>
      <c r="J50" s="34" t="str">
        <f>'scenario input table'!J55</f>
        <v>IB</v>
      </c>
      <c r="K50" s="34">
        <f>'scenario input table'!K55</f>
        <v>0</v>
      </c>
      <c r="L50" s="34">
        <f>'scenario input table'!L55</f>
        <v>0</v>
      </c>
      <c r="M50" s="34" t="str">
        <f>'scenario input table'!M55</f>
        <v>ASFA</v>
      </c>
      <c r="N50" s="34">
        <f>'scenario input table'!N55</f>
        <v>0</v>
      </c>
      <c r="O50" s="34" t="str">
        <f>'scenario input table'!O55</f>
        <v xml:space="preserve">no restriction up to 120 </v>
      </c>
      <c r="P50" s="34" t="str">
        <f>'scenario input table'!P55</f>
        <v>appr. 75</v>
      </c>
      <c r="Q50" s="34" t="str">
        <f>'scenario input table'!Q55</f>
        <v>1400t Diesel</v>
      </c>
      <c r="R50" s="34">
        <f>'scenario input table'!R55</f>
        <v>0</v>
      </c>
      <c r="S50" s="34" t="str">
        <f>'scenario input table'!S55</f>
        <v>-</v>
      </c>
      <c r="T50" s="34">
        <f>'scenario input table'!T55</f>
        <v>0</v>
      </c>
      <c r="U50" s="34" t="str">
        <f>'scenario input table'!U55</f>
        <v>Iberian gauge</v>
      </c>
      <c r="V50" s="86" t="str">
        <f>'scenario input table'!V55</f>
        <v>Good</v>
      </c>
    </row>
    <row r="51" spans="1:22" s="16" customFormat="1" ht="21.4" customHeight="1" x14ac:dyDescent="0.25">
      <c r="A51" s="68" t="str">
        <f>'scenario input table'!A48</f>
        <v>ADIF</v>
      </c>
      <c r="B51" s="43" t="str">
        <f>'scenario input table'!B48</f>
        <v>Salamanca - Fuentes de Oñoro / Vilar Formoso (SP/PT border)</v>
      </c>
      <c r="C51" s="43" t="str">
        <f>'scenario input table'!C48</f>
        <v>Elvas / Badajoz (PT/SP Border) - Aljucén - Manzanares - Alcázar - Madrid Belt - Avila - Salamanca</v>
      </c>
      <c r="D51" s="29" t="str">
        <f>'scenario input table'!D48</f>
        <v>x</v>
      </c>
      <c r="E51" s="29" t="str">
        <f>'scenario input table'!E48</f>
        <v>x</v>
      </c>
      <c r="F51" s="29" t="str">
        <f>'scenario input table'!F48</f>
        <v>not electrified</v>
      </c>
      <c r="G51" s="29">
        <f>'scenario input table'!G48</f>
        <v>500</v>
      </c>
      <c r="H51" s="29" t="str">
        <f>'scenario input table'!H48</f>
        <v>D4</v>
      </c>
      <c r="I51" s="29">
        <f>'scenario input table'!I48</f>
        <v>1</v>
      </c>
      <c r="J51" s="29" t="str">
        <f>'scenario input table'!J48</f>
        <v>IB</v>
      </c>
      <c r="K51" s="29">
        <f>'scenario input table'!K48</f>
        <v>0</v>
      </c>
      <c r="L51" s="29">
        <f>'scenario input table'!L48</f>
        <v>0</v>
      </c>
      <c r="M51" s="29" t="str">
        <f>'scenario input table'!M48</f>
        <v>ASFA</v>
      </c>
      <c r="N51" s="29">
        <f>'scenario input table'!N48</f>
        <v>0</v>
      </c>
      <c r="O51" s="29" t="str">
        <f>'scenario input table'!O48</f>
        <v xml:space="preserve">no restriction up to 120 </v>
      </c>
      <c r="P51" s="29" t="str">
        <f>'scenario input table'!P48</f>
        <v>appr. 870 (excl. Portugal)</v>
      </c>
      <c r="Q51" s="29" t="str">
        <f>'scenario input table'!Q48</f>
        <v>1300t Diesel</v>
      </c>
      <c r="R51" s="29">
        <f>'scenario input table'!R48</f>
        <v>0</v>
      </c>
      <c r="S51" s="29" t="str">
        <f>'scenario input table'!S48</f>
        <v>-</v>
      </c>
      <c r="T51" s="29" t="str">
        <f>'scenario input table'!T48</f>
        <v>Badajoz (PT Border)</v>
      </c>
      <c r="U51" s="29" t="str">
        <f>'scenario input table'!U48</f>
        <v>Iberian gauge</v>
      </c>
      <c r="V51" s="25" t="str">
        <f>'scenario input table'!V48</f>
        <v>Good, except sections within Madrid Belt which could be Limited</v>
      </c>
    </row>
    <row r="52" spans="1:22" s="16" customFormat="1" ht="10.9" customHeight="1" x14ac:dyDescent="0.25">
      <c r="V52" s="46"/>
    </row>
    <row r="53" spans="1:22" ht="16.5" customHeight="1" x14ac:dyDescent="0.25">
      <c r="A53" s="342" t="s">
        <v>339</v>
      </c>
      <c r="B53" s="343"/>
      <c r="C53" s="343"/>
      <c r="D53" s="343"/>
      <c r="E53" s="343"/>
      <c r="F53" s="343"/>
      <c r="G53" s="343"/>
      <c r="H53" s="343"/>
      <c r="I53" s="343"/>
      <c r="J53" s="343"/>
      <c r="K53" s="343"/>
      <c r="L53" s="343"/>
      <c r="M53" s="343"/>
      <c r="N53" s="343"/>
      <c r="O53" s="343"/>
      <c r="P53" s="343"/>
      <c r="Q53" s="343"/>
      <c r="R53" s="343"/>
      <c r="S53" s="343"/>
      <c r="T53" s="343"/>
      <c r="U53" s="343"/>
      <c r="V53" s="344"/>
    </row>
    <row r="54" spans="1:22" s="16" customFormat="1" ht="21" customHeight="1" x14ac:dyDescent="0.25">
      <c r="A54" s="66" t="str">
        <f>'scenario input table'!A49</f>
        <v>ADIF</v>
      </c>
      <c r="B54" s="42" t="str">
        <f>'scenario input table'!B49</f>
        <v>Salamanca - Fuentes de Oñoro / Vilar Formoso (SP/PT border)</v>
      </c>
      <c r="C54" s="42" t="str">
        <f>'scenario input table'!C49</f>
        <v>Medina del Campo - Zamora - Ourense - Tui (PT Border)</v>
      </c>
      <c r="D54" s="12" t="str">
        <f>'scenario input table'!D49</f>
        <v>x</v>
      </c>
      <c r="E54" s="12" t="str">
        <f>'scenario input table'!E49</f>
        <v>x</v>
      </c>
      <c r="F54" s="32" t="str">
        <f>'scenario input table'!F49</f>
        <v>3 kV DC/not electrified</v>
      </c>
      <c r="G54" s="12">
        <f>'scenario input table'!G49</f>
        <v>400</v>
      </c>
      <c r="H54" s="12" t="str">
        <f>'scenario input table'!H49</f>
        <v>D4</v>
      </c>
      <c r="I54" s="12">
        <f>'scenario input table'!I49</f>
        <v>1</v>
      </c>
      <c r="J54" s="12" t="str">
        <f>'scenario input table'!J49</f>
        <v>IB</v>
      </c>
      <c r="K54" s="12">
        <f>'scenario input table'!K49</f>
        <v>0</v>
      </c>
      <c r="L54" s="12">
        <f>'scenario input table'!L49</f>
        <v>0</v>
      </c>
      <c r="M54" s="12" t="str">
        <f>'scenario input table'!M49</f>
        <v>ASFA</v>
      </c>
      <c r="N54" s="12">
        <f>'scenario input table'!N49</f>
        <v>0</v>
      </c>
      <c r="O54" s="32" t="str">
        <f>'scenario input table'!O49</f>
        <v xml:space="preserve">no restriction up to 120 </v>
      </c>
      <c r="P54" s="32" t="str">
        <f>'scenario input table'!P49</f>
        <v>442 (excl. Portugal)</v>
      </c>
      <c r="Q54" s="32" t="str">
        <f>'scenario input table'!Q49</f>
        <v>1100t Diesel</v>
      </c>
      <c r="R54" s="32">
        <f>'scenario input table'!R49</f>
        <v>0</v>
      </c>
      <c r="S54" s="32">
        <f>'scenario input table'!S49</f>
        <v>18</v>
      </c>
      <c r="T54" s="32" t="str">
        <f>'scenario input table'!T49</f>
        <v xml:space="preserve"> Tui (PT Border)</v>
      </c>
      <c r="U54" s="12" t="str">
        <f>'scenario input table'!U49</f>
        <v>Iberian gauge</v>
      </c>
      <c r="V54" s="37" t="str">
        <f>'scenario input table'!V49</f>
        <v>Good</v>
      </c>
    </row>
    <row r="55" spans="1:22" s="16" customFormat="1" ht="31.5" customHeight="1" x14ac:dyDescent="0.25">
      <c r="A55" s="67" t="str">
        <f>'scenario input table'!A69</f>
        <v>IP</v>
      </c>
      <c r="B55" s="65" t="str">
        <f>'scenario input table'!B69</f>
        <v>Fuentes de Oñoro / Vilar Formoso (SP/PT border) - Guarda</v>
      </c>
      <c r="C55" s="65" t="str">
        <f>'scenario input table'!C69</f>
        <v>Tui / Valença (SP/PT border) - Ermesinde</v>
      </c>
      <c r="D55" s="10" t="str">
        <f>'scenario input table'!D69</f>
        <v>x</v>
      </c>
      <c r="E55" s="10" t="str">
        <f>'scenario input table'!E69</f>
        <v>x</v>
      </c>
      <c r="F55" s="10" t="str">
        <f>'scenario input table'!F69</f>
        <v>25 kV</v>
      </c>
      <c r="G55" s="10">
        <f>'scenario input table'!G69</f>
        <v>300</v>
      </c>
      <c r="H55" s="10" t="str">
        <f>'scenario input table'!H69</f>
        <v>D4</v>
      </c>
      <c r="I55" s="10">
        <f>'scenario input table'!I69</f>
        <v>1</v>
      </c>
      <c r="J55" s="10" t="str">
        <f>'scenario input table'!J69</f>
        <v>IB</v>
      </c>
      <c r="K55" s="10" t="str">
        <f>'scenario input table'!K69</f>
        <v>CPb</v>
      </c>
      <c r="L55" s="10">
        <f>'scenario input table'!L69</f>
        <v>0</v>
      </c>
      <c r="M55" s="10" t="str">
        <f>'scenario input table'!M69</f>
        <v>RCT/Convel</v>
      </c>
      <c r="N55" s="10">
        <f>'scenario input table'!N69</f>
        <v>0</v>
      </c>
      <c r="O55" s="10">
        <f>'scenario input table'!O69</f>
        <v>120</v>
      </c>
      <c r="P55" s="10">
        <f>'scenario input table'!P69</f>
        <v>391</v>
      </c>
      <c r="Q55" s="34" t="str">
        <f>'scenario input table'!Q69</f>
        <v>1210 (vossloh euro 4000) and 1100 (siemens 5600)</v>
      </c>
      <c r="R55" s="10">
        <f>'scenario input table'!R69</f>
        <v>0</v>
      </c>
      <c r="S55" s="10">
        <f>'scenario input table'!S69</f>
        <v>18</v>
      </c>
      <c r="T55" s="10" t="str">
        <f>'scenario input table'!T69</f>
        <v>SP</v>
      </c>
      <c r="U55" s="10" t="str">
        <f>'scenario input table'!U69</f>
        <v>Iberian gauge</v>
      </c>
      <c r="V55" s="112" t="str">
        <f>'scenario input table'!V55</f>
        <v>Good</v>
      </c>
    </row>
    <row r="56" spans="1:22" s="16" customFormat="1" ht="21" customHeight="1" x14ac:dyDescent="0.25">
      <c r="A56" s="67" t="str">
        <f>'scenario input table'!A61</f>
        <v>IP</v>
      </c>
      <c r="B56" s="65" t="str">
        <f>'scenario input table'!B61</f>
        <v xml:space="preserve">Pampilhosa - Plataforma de Cacia </v>
      </c>
      <c r="C56" s="65" t="str">
        <f>'scenario input table'!C61</f>
        <v xml:space="preserve">Pampilhosa - Plataforma de Cacia </v>
      </c>
      <c r="D56" s="10" t="str">
        <f>'scenario input table'!D61</f>
        <v>x</v>
      </c>
      <c r="E56" s="10" t="str">
        <f>'scenario input table'!E61</f>
        <v>x</v>
      </c>
      <c r="F56" s="10" t="str">
        <f>'scenario input table'!F61</f>
        <v>25 kV</v>
      </c>
      <c r="G56" s="10">
        <f>'scenario input table'!G61</f>
        <v>450</v>
      </c>
      <c r="H56" s="10" t="str">
        <f>'scenario input table'!H61</f>
        <v>D4</v>
      </c>
      <c r="I56" s="10">
        <f>'scenario input table'!I61</f>
        <v>2</v>
      </c>
      <c r="J56" s="10" t="str">
        <f>'scenario input table'!J61</f>
        <v>IB</v>
      </c>
      <c r="K56" s="10" t="str">
        <f>'scenario input table'!K61</f>
        <v>CPb+</v>
      </c>
      <c r="L56" s="10">
        <f>'scenario input table'!L61</f>
        <v>0</v>
      </c>
      <c r="M56" s="10" t="str">
        <f>'scenario input table'!M61</f>
        <v>Convel</v>
      </c>
      <c r="N56" s="10">
        <f>'scenario input table'!N61</f>
        <v>0</v>
      </c>
      <c r="O56" s="10">
        <f>'scenario input table'!O61</f>
        <v>120</v>
      </c>
      <c r="P56" s="10">
        <f>'scenario input table'!P61</f>
        <v>47</v>
      </c>
      <c r="Q56" s="34" t="str">
        <f>'scenario input table'!Q61</f>
        <v>1310 (siemens 5600)</v>
      </c>
      <c r="R56" s="10">
        <f>'scenario input table'!R61</f>
        <v>0</v>
      </c>
      <c r="S56" s="10">
        <f>'scenario input table'!S61</f>
        <v>16</v>
      </c>
      <c r="T56" s="10">
        <f>'scenario input table'!T61</f>
        <v>0</v>
      </c>
      <c r="U56" s="10" t="str">
        <f>'scenario input table'!U61</f>
        <v>Iberian gauge</v>
      </c>
      <c r="V56" s="112" t="str">
        <f>'scenario input table'!V55</f>
        <v>Good</v>
      </c>
    </row>
    <row r="57" spans="1:22" s="16" customFormat="1" ht="10.5" customHeight="1" x14ac:dyDescent="0.25">
      <c r="A57" s="67" t="str">
        <f>'scenario input table'!A66</f>
        <v>IP</v>
      </c>
      <c r="B57" s="65" t="str">
        <f>'scenario input table'!B66</f>
        <v>Guarda - Pampilhosa - Abrantes</v>
      </c>
      <c r="C57" s="65" t="str">
        <f>'scenario input table'!C66</f>
        <v>Guarda - Pampilhosa - Entroncamento - Abrantes</v>
      </c>
      <c r="D57" s="10" t="str">
        <f>'scenario input table'!D66</f>
        <v>x</v>
      </c>
      <c r="E57" s="10" t="str">
        <f>'scenario input table'!E66</f>
        <v>x</v>
      </c>
      <c r="F57" s="10" t="str">
        <f>'scenario input table'!F66</f>
        <v>25 kV</v>
      </c>
      <c r="G57" s="10">
        <f>'scenario input table'!G66</f>
        <v>500</v>
      </c>
      <c r="H57" s="10" t="str">
        <f>'scenario input table'!H66</f>
        <v>D4</v>
      </c>
      <c r="I57" s="10" t="str">
        <f>'scenario input table'!I66</f>
        <v>1-2</v>
      </c>
      <c r="J57" s="10" t="str">
        <f>'scenario input table'!J66</f>
        <v>IB</v>
      </c>
      <c r="K57" s="10" t="str">
        <f>'scenario input table'!K66</f>
        <v xml:space="preserve"> CPb+</v>
      </c>
      <c r="L57" s="10">
        <f>'scenario input table'!L66</f>
        <v>0</v>
      </c>
      <c r="M57" s="10" t="str">
        <f>'scenario input table'!M66</f>
        <v>Convel</v>
      </c>
      <c r="N57" s="10">
        <f>'scenario input table'!N66</f>
        <v>0</v>
      </c>
      <c r="O57" s="10" t="str">
        <f>'scenario input table'!O66</f>
        <v>90 - 120</v>
      </c>
      <c r="P57" s="10">
        <f>'scenario input table'!P66</f>
        <v>307</v>
      </c>
      <c r="Q57" s="34" t="str">
        <f>'scenario input table'!Q66</f>
        <v>900 (siemens 5600)</v>
      </c>
      <c r="R57" s="10">
        <f>'scenario input table'!R66</f>
        <v>0</v>
      </c>
      <c r="S57" s="10">
        <f>'scenario input table'!S66</f>
        <v>22</v>
      </c>
      <c r="T57" s="10">
        <f>'scenario input table'!T66</f>
        <v>0</v>
      </c>
      <c r="U57" s="10" t="str">
        <f>'scenario input table'!U66</f>
        <v>Iberian gauge</v>
      </c>
      <c r="V57" s="112" t="str">
        <f>'scenario input table'!V55</f>
        <v>Good</v>
      </c>
    </row>
    <row r="58" spans="1:22" s="16" customFormat="1" ht="33.75" x14ac:dyDescent="0.25">
      <c r="A58" s="68" t="str">
        <f>'scenario input table'!A67</f>
        <v>IP</v>
      </c>
      <c r="B58" s="43" t="str">
        <f>'scenario input table'!B67</f>
        <v>Fuentes de Oñoro / Vilar Formoso (SP/PT border) - Guarda</v>
      </c>
      <c r="C58" s="43" t="str">
        <f>'scenario input table'!C67</f>
        <v>Fuentes de Oñoro / Vilar Formoso (SP/PT border) - Guarda</v>
      </c>
      <c r="D58" s="14" t="str">
        <f>'scenario input table'!D67</f>
        <v>x</v>
      </c>
      <c r="E58" s="14" t="str">
        <f>'scenario input table'!E67</f>
        <v>x</v>
      </c>
      <c r="F58" s="14" t="str">
        <f>'scenario input table'!F67</f>
        <v>25 kV</v>
      </c>
      <c r="G58" s="14">
        <f>'scenario input table'!G67</f>
        <v>515</v>
      </c>
      <c r="H58" s="14" t="str">
        <f>'scenario input table'!H67</f>
        <v>D4</v>
      </c>
      <c r="I58" s="14">
        <f>'scenario input table'!I67</f>
        <v>1</v>
      </c>
      <c r="J58" s="14" t="str">
        <f>'scenario input table'!J67</f>
        <v>IB</v>
      </c>
      <c r="K58" s="14" t="str">
        <f>'scenario input table'!K67</f>
        <v>CPb+</v>
      </c>
      <c r="L58" s="14">
        <f>'scenario input table'!L67</f>
        <v>0</v>
      </c>
      <c r="M58" s="14" t="str">
        <f>'scenario input table'!M67</f>
        <v>Convel</v>
      </c>
      <c r="N58" s="14">
        <f>'scenario input table'!N67</f>
        <v>0</v>
      </c>
      <c r="O58" s="14">
        <f>'scenario input table'!O67</f>
        <v>120</v>
      </c>
      <c r="P58" s="14">
        <f>'scenario input table'!P67</f>
        <v>46</v>
      </c>
      <c r="Q58" s="29" t="str">
        <f>'scenario input table'!Q67</f>
        <v>1000 (siemens 5600)</v>
      </c>
      <c r="R58" s="14">
        <f>'scenario input table'!R67</f>
        <v>0</v>
      </c>
      <c r="S58" s="14">
        <f>'scenario input table'!S67</f>
        <v>19</v>
      </c>
      <c r="T58" s="14" t="str">
        <f>'scenario input table'!T67</f>
        <v>SP</v>
      </c>
      <c r="U58" s="14" t="str">
        <f>'scenario input table'!U67</f>
        <v>Iberian gauge</v>
      </c>
      <c r="V58" s="113" t="str">
        <f>'scenario input table'!V55</f>
        <v>Good</v>
      </c>
    </row>
    <row r="60" spans="1:22" ht="15.75" x14ac:dyDescent="0.25">
      <c r="A60" s="407" t="s">
        <v>41</v>
      </c>
      <c r="B60" s="408"/>
      <c r="C60" s="408"/>
      <c r="D60" s="408"/>
      <c r="E60" s="408"/>
      <c r="F60" s="408"/>
      <c r="G60" s="408"/>
      <c r="H60" s="408"/>
      <c r="I60" s="408"/>
      <c r="J60" s="408"/>
      <c r="K60" s="408"/>
      <c r="L60" s="408"/>
      <c r="M60" s="408"/>
      <c r="N60" s="408"/>
      <c r="O60" s="408"/>
      <c r="P60" s="408"/>
      <c r="Q60" s="408"/>
      <c r="R60" s="408"/>
      <c r="S60" s="408"/>
      <c r="T60" s="408"/>
      <c r="U60" s="409"/>
    </row>
    <row r="61" spans="1:22" x14ac:dyDescent="0.25">
      <c r="A61" s="144"/>
      <c r="B61" s="133"/>
      <c r="C61" s="145"/>
      <c r="D61" s="133"/>
      <c r="E61" s="133"/>
      <c r="F61" s="145"/>
      <c r="G61" s="133"/>
      <c r="H61" s="133"/>
      <c r="I61" s="133"/>
      <c r="J61" s="133"/>
      <c r="K61" s="133"/>
      <c r="L61" s="133"/>
      <c r="M61" s="133"/>
      <c r="N61" s="133"/>
      <c r="O61" s="145"/>
      <c r="P61" s="133"/>
      <c r="Q61" s="133"/>
      <c r="R61" s="133"/>
      <c r="S61" s="133"/>
      <c r="T61" s="133"/>
      <c r="U61" s="135"/>
    </row>
    <row r="62" spans="1:22" x14ac:dyDescent="0.25">
      <c r="A62" s="121"/>
      <c r="C62"/>
      <c r="U62" s="122"/>
    </row>
    <row r="63" spans="1:22" x14ac:dyDescent="0.25">
      <c r="A63" s="121"/>
      <c r="U63" s="122"/>
    </row>
    <row r="64" spans="1:22" x14ac:dyDescent="0.25">
      <c r="A64" s="121"/>
      <c r="U64" s="122"/>
    </row>
    <row r="65" spans="1:21" x14ac:dyDescent="0.25">
      <c r="A65" s="121"/>
      <c r="U65" s="122"/>
    </row>
    <row r="66" spans="1:21" x14ac:dyDescent="0.25">
      <c r="A66" s="121"/>
      <c r="U66" s="122"/>
    </row>
    <row r="67" spans="1:21" x14ac:dyDescent="0.25">
      <c r="A67" s="121"/>
      <c r="U67" s="122"/>
    </row>
    <row r="68" spans="1:21" x14ac:dyDescent="0.25">
      <c r="A68" s="121"/>
      <c r="U68" s="122"/>
    </row>
    <row r="69" spans="1:21" x14ac:dyDescent="0.25">
      <c r="A69" s="121"/>
      <c r="U69" s="122"/>
    </row>
    <row r="70" spans="1:21" x14ac:dyDescent="0.25">
      <c r="A70" s="121"/>
      <c r="U70" s="122"/>
    </row>
    <row r="71" spans="1:21" x14ac:dyDescent="0.25">
      <c r="A71" s="121"/>
      <c r="U71" s="122"/>
    </row>
    <row r="72" spans="1:21" x14ac:dyDescent="0.25">
      <c r="A72" s="121"/>
      <c r="U72" s="122"/>
    </row>
    <row r="73" spans="1:21" x14ac:dyDescent="0.25">
      <c r="A73" s="121"/>
      <c r="U73" s="122"/>
    </row>
    <row r="74" spans="1:21" x14ac:dyDescent="0.25">
      <c r="A74" s="121"/>
      <c r="U74" s="122"/>
    </row>
    <row r="75" spans="1:21" x14ac:dyDescent="0.25">
      <c r="A75" s="121"/>
      <c r="U75" s="122"/>
    </row>
    <row r="76" spans="1:21" x14ac:dyDescent="0.25">
      <c r="A76" s="121"/>
      <c r="U76" s="122"/>
    </row>
    <row r="77" spans="1:21" x14ac:dyDescent="0.25">
      <c r="A77" s="121"/>
      <c r="U77" s="122"/>
    </row>
    <row r="78" spans="1:21" x14ac:dyDescent="0.25">
      <c r="A78" s="121"/>
      <c r="U78" s="122"/>
    </row>
    <row r="79" spans="1:21" x14ac:dyDescent="0.25">
      <c r="A79" s="121"/>
      <c r="U79" s="122"/>
    </row>
    <row r="80" spans="1:21" x14ac:dyDescent="0.25">
      <c r="A80" s="121"/>
      <c r="U80" s="122"/>
    </row>
    <row r="81" spans="1:21" x14ac:dyDescent="0.25">
      <c r="A81" s="121"/>
      <c r="U81" s="122"/>
    </row>
    <row r="82" spans="1:21" x14ac:dyDescent="0.25">
      <c r="A82" s="123"/>
      <c r="B82" s="125"/>
      <c r="C82" s="146"/>
      <c r="D82" s="125"/>
      <c r="E82" s="125"/>
      <c r="F82" s="146"/>
      <c r="G82" s="125"/>
      <c r="H82" s="125"/>
      <c r="I82" s="125"/>
      <c r="J82" s="125"/>
      <c r="K82" s="125"/>
      <c r="L82" s="125"/>
      <c r="M82" s="125"/>
      <c r="N82" s="125"/>
      <c r="O82" s="146"/>
      <c r="P82" s="125"/>
      <c r="Q82" s="125"/>
      <c r="R82" s="125"/>
      <c r="S82" s="125"/>
      <c r="T82" s="125"/>
      <c r="U82" s="126"/>
    </row>
    <row r="84" spans="1:21" ht="15.75" x14ac:dyDescent="0.25">
      <c r="A84" s="336" t="s">
        <v>42</v>
      </c>
      <c r="B84" s="337"/>
      <c r="C84" s="337"/>
      <c r="D84" s="337"/>
      <c r="E84" s="337"/>
      <c r="F84" s="337"/>
      <c r="G84" s="337"/>
      <c r="H84" s="337"/>
      <c r="I84" s="337"/>
      <c r="J84" s="337"/>
      <c r="K84" s="337"/>
      <c r="L84" s="337"/>
      <c r="M84" s="337"/>
      <c r="N84" s="337"/>
      <c r="O84" s="337"/>
      <c r="P84" s="337"/>
      <c r="Q84" s="337"/>
      <c r="R84" s="337"/>
      <c r="S84" s="337"/>
      <c r="T84" s="337"/>
      <c r="U84" s="338"/>
    </row>
    <row r="85" spans="1:21" ht="45" x14ac:dyDescent="0.25">
      <c r="A85" s="149" t="s">
        <v>42</v>
      </c>
      <c r="B85" s="150"/>
      <c r="C85" s="410" t="s">
        <v>43</v>
      </c>
      <c r="D85" s="410"/>
      <c r="E85" s="410"/>
      <c r="F85" s="410"/>
      <c r="G85" s="410"/>
      <c r="H85" s="410"/>
      <c r="I85" s="410"/>
      <c r="J85" s="410"/>
      <c r="K85" s="410"/>
      <c r="L85" s="410"/>
      <c r="M85" s="410"/>
      <c r="N85" s="410"/>
      <c r="O85" s="410"/>
      <c r="P85" s="410"/>
      <c r="Q85" s="410"/>
      <c r="R85" s="410"/>
      <c r="S85" s="410"/>
      <c r="T85" s="410"/>
      <c r="U85" s="149" t="s">
        <v>66</v>
      </c>
    </row>
    <row r="86" spans="1:21" ht="31.5" customHeight="1" x14ac:dyDescent="0.25">
      <c r="A86" s="147" t="s">
        <v>330</v>
      </c>
      <c r="B86" s="152" t="s">
        <v>122</v>
      </c>
      <c r="C86" s="418" t="s">
        <v>331</v>
      </c>
      <c r="D86" s="419"/>
      <c r="E86" s="419"/>
      <c r="F86" s="419"/>
      <c r="G86" s="419"/>
      <c r="H86" s="419"/>
      <c r="I86" s="419"/>
      <c r="J86" s="419"/>
      <c r="K86" s="419"/>
      <c r="L86" s="419"/>
      <c r="M86" s="419"/>
      <c r="N86" s="419"/>
      <c r="O86" s="419"/>
      <c r="P86" s="419"/>
      <c r="Q86" s="419"/>
      <c r="R86" s="419"/>
      <c r="S86" s="419"/>
      <c r="T86" s="419"/>
      <c r="U86" s="154" t="s">
        <v>109</v>
      </c>
    </row>
    <row r="87" spans="1:21" ht="29.25" customHeight="1" x14ac:dyDescent="0.25">
      <c r="A87" s="147" t="s">
        <v>332</v>
      </c>
      <c r="B87" s="140" t="s">
        <v>96</v>
      </c>
      <c r="C87" s="420" t="s">
        <v>333</v>
      </c>
      <c r="D87" s="413"/>
      <c r="E87" s="413"/>
      <c r="F87" s="413"/>
      <c r="G87" s="413"/>
      <c r="H87" s="413"/>
      <c r="I87" s="413"/>
      <c r="J87" s="413"/>
      <c r="K87" s="413"/>
      <c r="L87" s="413"/>
      <c r="M87" s="413"/>
      <c r="N87" s="413"/>
      <c r="O87" s="413"/>
      <c r="P87" s="413"/>
      <c r="Q87" s="413"/>
      <c r="R87" s="413"/>
      <c r="S87" s="413"/>
      <c r="T87" s="413"/>
      <c r="U87" s="155" t="s">
        <v>109</v>
      </c>
    </row>
    <row r="88" spans="1:21" ht="34.5" customHeight="1" x14ac:dyDescent="0.25">
      <c r="A88" s="147" t="s">
        <v>334</v>
      </c>
      <c r="B88" s="141" t="s">
        <v>122</v>
      </c>
      <c r="C88" s="416" t="s">
        <v>335</v>
      </c>
      <c r="D88" s="417"/>
      <c r="E88" s="417"/>
      <c r="F88" s="417"/>
      <c r="G88" s="417"/>
      <c r="H88" s="417"/>
      <c r="I88" s="417"/>
      <c r="J88" s="417"/>
      <c r="K88" s="417"/>
      <c r="L88" s="417"/>
      <c r="M88" s="417"/>
      <c r="N88" s="417"/>
      <c r="O88" s="417"/>
      <c r="P88" s="417"/>
      <c r="Q88" s="417"/>
      <c r="R88" s="417"/>
      <c r="S88" s="417"/>
      <c r="T88" s="417"/>
      <c r="U88" s="156" t="s">
        <v>109</v>
      </c>
    </row>
  </sheetData>
  <mergeCells count="26">
    <mergeCell ref="C29:T29"/>
    <mergeCell ref="A1:U1"/>
    <mergeCell ref="A25:U25"/>
    <mergeCell ref="C26:T26"/>
    <mergeCell ref="C27:T27"/>
    <mergeCell ref="C28:T28"/>
    <mergeCell ref="C88:T88"/>
    <mergeCell ref="A60:U60"/>
    <mergeCell ref="A84:U84"/>
    <mergeCell ref="C85:T85"/>
    <mergeCell ref="C86:T86"/>
    <mergeCell ref="C87:T87"/>
    <mergeCell ref="A36:V36"/>
    <mergeCell ref="A53:V53"/>
    <mergeCell ref="A39:V39"/>
    <mergeCell ref="M33:M34"/>
    <mergeCell ref="Q33:Q34"/>
    <mergeCell ref="R33:R34"/>
    <mergeCell ref="A33:A34"/>
    <mergeCell ref="D33:E33"/>
    <mergeCell ref="F33:H33"/>
    <mergeCell ref="J33:J34"/>
    <mergeCell ref="K33:K34"/>
    <mergeCell ref="L33:L34"/>
    <mergeCell ref="S33:S34"/>
    <mergeCell ref="A46:V46"/>
  </mergeCells>
  <conditionalFormatting sqref="A36">
    <cfRule type="cellIs" dxfId="56" priority="14" operator="between">
      <formula>0</formula>
      <formula>0</formula>
    </cfRule>
  </conditionalFormatting>
  <conditionalFormatting sqref="A39">
    <cfRule type="cellIs" dxfId="55" priority="13" operator="between">
      <formula>0</formula>
      <formula>0</formula>
    </cfRule>
  </conditionalFormatting>
  <conditionalFormatting sqref="A53">
    <cfRule type="cellIs" dxfId="54" priority="12" operator="between">
      <formula>0</formula>
      <formula>0</formula>
    </cfRule>
  </conditionalFormatting>
  <conditionalFormatting sqref="A54:XFD58 A53 W53:XFD53 A39 W39:XFD39 A37:XFD38 A52:XFD52 W46:XFD51 A40:XFD45">
    <cfRule type="cellIs" dxfId="53" priority="11" operator="equal">
      <formula>0</formula>
    </cfRule>
  </conditionalFormatting>
  <conditionalFormatting sqref="A46">
    <cfRule type="cellIs" dxfId="52" priority="10" operator="between">
      <formula>0</formula>
      <formula>0</formula>
    </cfRule>
  </conditionalFormatting>
  <conditionalFormatting sqref="A46 A47:V51">
    <cfRule type="cellIs" dxfId="51" priority="9" operator="equal">
      <formula>0</formula>
    </cfRule>
  </conditionalFormatting>
  <conditionalFormatting sqref="A60">
    <cfRule type="cellIs" dxfId="50" priority="8" operator="between">
      <formula>0</formula>
      <formula>0</formula>
    </cfRule>
  </conditionalFormatting>
  <conditionalFormatting sqref="A60">
    <cfRule type="cellIs" dxfId="49" priority="7" operator="equal">
      <formula>0</formula>
    </cfRule>
  </conditionalFormatting>
  <conditionalFormatting sqref="A84">
    <cfRule type="cellIs" dxfId="48" priority="6" operator="between">
      <formula>0</formula>
      <formula>0</formula>
    </cfRule>
  </conditionalFormatting>
  <conditionalFormatting sqref="A84">
    <cfRule type="cellIs" dxfId="47" priority="5" operator="equal">
      <formula>0</formula>
    </cfRule>
  </conditionalFormatting>
  <conditionalFormatting sqref="A1">
    <cfRule type="cellIs" dxfId="46" priority="4" operator="between">
      <formula>0</formula>
      <formula>0</formula>
    </cfRule>
  </conditionalFormatting>
  <conditionalFormatting sqref="A1">
    <cfRule type="cellIs" dxfId="45" priority="3" operator="equal">
      <formula>0</formula>
    </cfRule>
  </conditionalFormatting>
  <conditionalFormatting sqref="A25">
    <cfRule type="cellIs" dxfId="44" priority="2" operator="between">
      <formula>0</formula>
      <formula>0</formula>
    </cfRule>
  </conditionalFormatting>
  <conditionalFormatting sqref="A25">
    <cfRule type="cellIs" dxfId="43" priority="1" operator="equal">
      <formula>0</formula>
    </cfRule>
  </conditionalFormatting>
  <pageMargins left="0.7" right="0.7" top="0.75" bottom="0.75" header="0.3" footer="0.3"/>
  <pageSetup paperSize="9" orientation="portrait" r:id="rId1"/>
  <headerFooter>
    <oddFooter>&amp;L_x000D_&amp;1#&amp;"Calibri"&amp;10&amp;K008000 Interne SNCF Réseau</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V87"/>
  <sheetViews>
    <sheetView workbookViewId="0">
      <selection activeCell="A10" sqref="A10"/>
    </sheetView>
  </sheetViews>
  <sheetFormatPr baseColWidth="10" defaultColWidth="9" defaultRowHeight="15" x14ac:dyDescent="0.25"/>
  <cols>
    <col min="2" max="2" width="27.28515625" hidden="1" customWidth="1"/>
    <col min="3" max="3" width="41" style="30" customWidth="1"/>
    <col min="4" max="4" width="5.42578125" customWidth="1"/>
    <col min="5" max="5" width="4.7109375" customWidth="1"/>
    <col min="6" max="6" width="11.42578125" style="30" customWidth="1"/>
    <col min="11" max="11" width="9.140625" customWidth="1"/>
    <col min="12" max="12" width="11.5703125" bestFit="1" customWidth="1"/>
    <col min="14" max="14" width="0" hidden="1" customWidth="1"/>
    <col min="15" max="15" width="10.85546875" style="30" customWidth="1"/>
    <col min="16" max="16" width="11.7109375" customWidth="1"/>
    <col min="17" max="17" width="10.28515625" customWidth="1"/>
    <col min="18" max="18" width="0" hidden="1" customWidth="1"/>
    <col min="20" max="20" width="11.7109375" customWidth="1"/>
    <col min="21" max="21" width="10.5703125" customWidth="1"/>
    <col min="22" max="22" width="14.5703125" customWidth="1"/>
  </cols>
  <sheetData>
    <row r="1" spans="1:21" ht="15.75" x14ac:dyDescent="0.25">
      <c r="A1" s="407" t="s">
        <v>41</v>
      </c>
      <c r="B1" s="408"/>
      <c r="C1" s="408"/>
      <c r="D1" s="408"/>
      <c r="E1" s="408"/>
      <c r="F1" s="408"/>
      <c r="G1" s="408"/>
      <c r="H1" s="408"/>
      <c r="I1" s="408"/>
      <c r="J1" s="408"/>
      <c r="K1" s="408"/>
      <c r="L1" s="408"/>
      <c r="M1" s="408"/>
      <c r="N1" s="408"/>
      <c r="O1" s="408"/>
      <c r="P1" s="408"/>
      <c r="Q1" s="408"/>
      <c r="R1" s="408"/>
      <c r="S1" s="408"/>
      <c r="T1" s="408"/>
      <c r="U1" s="409"/>
    </row>
    <row r="2" spans="1:21" x14ac:dyDescent="0.25">
      <c r="A2" s="144"/>
      <c r="B2" s="133"/>
      <c r="C2" s="133"/>
      <c r="D2" s="133"/>
      <c r="E2" s="133"/>
      <c r="F2" s="145"/>
      <c r="G2" s="133"/>
      <c r="H2" s="133"/>
      <c r="I2" s="133"/>
      <c r="J2" s="133"/>
      <c r="K2" s="133"/>
      <c r="L2" s="133"/>
      <c r="M2" s="133"/>
      <c r="N2" s="133"/>
      <c r="O2" s="145"/>
      <c r="P2" s="133"/>
      <c r="Q2" s="133"/>
      <c r="R2" s="133"/>
      <c r="S2" s="133"/>
      <c r="T2" s="133"/>
      <c r="U2" s="135"/>
    </row>
    <row r="3" spans="1:21" x14ac:dyDescent="0.25">
      <c r="A3" s="121"/>
      <c r="U3" s="122"/>
    </row>
    <row r="4" spans="1:21" x14ac:dyDescent="0.25">
      <c r="A4" s="121"/>
      <c r="U4" s="122"/>
    </row>
    <row r="5" spans="1:21" x14ac:dyDescent="0.25">
      <c r="A5" s="121"/>
      <c r="U5" s="122"/>
    </row>
    <row r="6" spans="1:21" x14ac:dyDescent="0.25">
      <c r="A6" s="121"/>
      <c r="U6" s="122"/>
    </row>
    <row r="7" spans="1:21" x14ac:dyDescent="0.25">
      <c r="A7" s="121"/>
      <c r="U7" s="122"/>
    </row>
    <row r="8" spans="1:21" x14ac:dyDescent="0.25">
      <c r="A8" s="121"/>
      <c r="U8" s="122"/>
    </row>
    <row r="9" spans="1:21" x14ac:dyDescent="0.25">
      <c r="A9" s="121"/>
      <c r="U9" s="122"/>
    </row>
    <row r="10" spans="1:21" x14ac:dyDescent="0.25">
      <c r="A10" s="121"/>
      <c r="U10" s="122"/>
    </row>
    <row r="11" spans="1:21" x14ac:dyDescent="0.25">
      <c r="A11" s="121"/>
      <c r="U11" s="122"/>
    </row>
    <row r="12" spans="1:21" x14ac:dyDescent="0.25">
      <c r="A12" s="121"/>
      <c r="U12" s="122"/>
    </row>
    <row r="13" spans="1:21" x14ac:dyDescent="0.25">
      <c r="A13" s="121"/>
      <c r="U13" s="122"/>
    </row>
    <row r="14" spans="1:21" x14ac:dyDescent="0.25">
      <c r="A14" s="121"/>
      <c r="U14" s="122"/>
    </row>
    <row r="15" spans="1:21" x14ac:dyDescent="0.25">
      <c r="A15" s="121"/>
      <c r="U15" s="122"/>
    </row>
    <row r="16" spans="1:21" x14ac:dyDescent="0.25">
      <c r="A16" s="121"/>
      <c r="U16" s="122"/>
    </row>
    <row r="17" spans="1:21" x14ac:dyDescent="0.25">
      <c r="A17" s="121"/>
      <c r="U17" s="122"/>
    </row>
    <row r="18" spans="1:21" x14ac:dyDescent="0.25">
      <c r="A18" s="121"/>
      <c r="U18" s="122"/>
    </row>
    <row r="19" spans="1:21" x14ac:dyDescent="0.25">
      <c r="A19" s="121"/>
      <c r="U19" s="122"/>
    </row>
    <row r="20" spans="1:21" x14ac:dyDescent="0.25">
      <c r="A20" s="121"/>
      <c r="U20" s="122"/>
    </row>
    <row r="21" spans="1:21" x14ac:dyDescent="0.25">
      <c r="A21" s="121"/>
      <c r="U21" s="122"/>
    </row>
    <row r="22" spans="1:21" x14ac:dyDescent="0.25">
      <c r="A22" s="121"/>
      <c r="U22" s="122"/>
    </row>
    <row r="23" spans="1:21" x14ac:dyDescent="0.25">
      <c r="A23" s="121"/>
      <c r="U23" s="122"/>
    </row>
    <row r="24" spans="1:21" x14ac:dyDescent="0.25">
      <c r="A24" s="121"/>
      <c r="U24" s="122"/>
    </row>
    <row r="25" spans="1:21" x14ac:dyDescent="0.25">
      <c r="A25" s="121"/>
      <c r="U25" s="122"/>
    </row>
    <row r="26" spans="1:21" x14ac:dyDescent="0.25">
      <c r="A26" s="121"/>
      <c r="U26" s="122"/>
    </row>
    <row r="27" spans="1:21" x14ac:dyDescent="0.25">
      <c r="A27" s="121"/>
      <c r="U27" s="122"/>
    </row>
    <row r="28" spans="1:21" x14ac:dyDescent="0.25">
      <c r="A28" s="123"/>
      <c r="B28" s="125"/>
      <c r="C28" s="146"/>
      <c r="D28" s="125"/>
      <c r="E28" s="125"/>
      <c r="F28" s="146"/>
      <c r="G28" s="125"/>
      <c r="H28" s="125"/>
      <c r="I28" s="125"/>
      <c r="J28" s="125"/>
      <c r="K28" s="125"/>
      <c r="L28" s="125"/>
      <c r="M28" s="125"/>
      <c r="N28" s="125"/>
      <c r="O28" s="146"/>
      <c r="P28" s="125"/>
      <c r="Q28" s="125"/>
      <c r="R28" s="125"/>
      <c r="S28" s="125"/>
      <c r="T28" s="125"/>
      <c r="U28" s="126"/>
    </row>
    <row r="30" spans="1:21" ht="15.75" x14ac:dyDescent="0.25">
      <c r="A30" s="336" t="s">
        <v>42</v>
      </c>
      <c r="B30" s="337"/>
      <c r="C30" s="337"/>
      <c r="D30" s="337"/>
      <c r="E30" s="337"/>
      <c r="F30" s="337"/>
      <c r="G30" s="337"/>
      <c r="H30" s="337"/>
      <c r="I30" s="337"/>
      <c r="J30" s="337"/>
      <c r="K30" s="337"/>
      <c r="L30" s="337"/>
      <c r="M30" s="337"/>
      <c r="N30" s="337"/>
      <c r="O30" s="337"/>
      <c r="P30" s="337"/>
      <c r="Q30" s="337"/>
      <c r="R30" s="337"/>
      <c r="S30" s="337"/>
      <c r="T30" s="337"/>
      <c r="U30" s="338"/>
    </row>
    <row r="31" spans="1:21" ht="45" x14ac:dyDescent="0.25">
      <c r="A31" s="149" t="s">
        <v>42</v>
      </c>
      <c r="B31" s="150"/>
      <c r="C31" s="410" t="s">
        <v>43</v>
      </c>
      <c r="D31" s="410"/>
      <c r="E31" s="410"/>
      <c r="F31" s="410"/>
      <c r="G31" s="410"/>
      <c r="H31" s="410"/>
      <c r="I31" s="410"/>
      <c r="J31" s="410"/>
      <c r="K31" s="410"/>
      <c r="L31" s="410"/>
      <c r="M31" s="410"/>
      <c r="N31" s="410"/>
      <c r="O31" s="410"/>
      <c r="P31" s="410"/>
      <c r="Q31" s="410"/>
      <c r="R31" s="410"/>
      <c r="S31" s="410"/>
      <c r="T31" s="410"/>
      <c r="U31" s="149" t="s">
        <v>66</v>
      </c>
    </row>
    <row r="32" spans="1:21" x14ac:dyDescent="0.25">
      <c r="A32" s="153" t="s">
        <v>340</v>
      </c>
      <c r="B32" s="128" t="s">
        <v>122</v>
      </c>
      <c r="C32" s="396" t="s">
        <v>341</v>
      </c>
      <c r="D32" s="396"/>
      <c r="E32" s="396"/>
      <c r="F32" s="396"/>
      <c r="G32" s="396"/>
      <c r="H32" s="396"/>
      <c r="I32" s="396"/>
      <c r="J32" s="396"/>
      <c r="K32" s="396"/>
      <c r="L32" s="396"/>
      <c r="M32" s="396"/>
      <c r="N32" s="396"/>
      <c r="O32" s="396"/>
      <c r="P32" s="396"/>
      <c r="Q32" s="396"/>
      <c r="R32" s="396"/>
      <c r="S32" s="396"/>
      <c r="T32" s="396"/>
      <c r="U32" s="148" t="s">
        <v>109</v>
      </c>
    </row>
    <row r="33" spans="1:22" x14ac:dyDescent="0.25">
      <c r="A33" s="153" t="s">
        <v>342</v>
      </c>
      <c r="B33" s="128" t="s">
        <v>96</v>
      </c>
      <c r="C33" s="396" t="s">
        <v>343</v>
      </c>
      <c r="D33" s="396"/>
      <c r="E33" s="396"/>
      <c r="F33" s="396"/>
      <c r="G33" s="396"/>
      <c r="H33" s="396"/>
      <c r="I33" s="396"/>
      <c r="J33" s="396"/>
      <c r="K33" s="396"/>
      <c r="L33" s="396"/>
      <c r="M33" s="396"/>
      <c r="N33" s="396"/>
      <c r="O33" s="396"/>
      <c r="P33" s="396"/>
      <c r="Q33" s="396"/>
      <c r="R33" s="396"/>
      <c r="S33" s="396"/>
      <c r="T33" s="396"/>
      <c r="U33" s="148" t="s">
        <v>109</v>
      </c>
    </row>
    <row r="37" spans="1:22" ht="28.5" customHeight="1" x14ac:dyDescent="0.25">
      <c r="A37" s="386" t="s">
        <v>46</v>
      </c>
      <c r="B37" s="79" t="s">
        <v>6</v>
      </c>
      <c r="C37" s="35" t="s">
        <v>8</v>
      </c>
      <c r="D37" s="388" t="s">
        <v>47</v>
      </c>
      <c r="E37" s="389"/>
      <c r="F37" s="388" t="s">
        <v>48</v>
      </c>
      <c r="G37" s="390"/>
      <c r="H37" s="389"/>
      <c r="I37" s="79"/>
      <c r="J37" s="382" t="s">
        <v>49</v>
      </c>
      <c r="K37" s="382" t="s">
        <v>50</v>
      </c>
      <c r="L37" s="391" t="s">
        <v>51</v>
      </c>
      <c r="M37" s="380" t="s">
        <v>26</v>
      </c>
      <c r="N37" s="92" t="s">
        <v>52</v>
      </c>
      <c r="O37" s="80" t="s">
        <v>52</v>
      </c>
      <c r="P37" s="80" t="s">
        <v>30</v>
      </c>
      <c r="Q37" s="382" t="s">
        <v>53</v>
      </c>
      <c r="R37" s="384" t="s">
        <v>54</v>
      </c>
      <c r="S37" s="382" t="s">
        <v>54</v>
      </c>
      <c r="T37" s="17" t="s">
        <v>55</v>
      </c>
      <c r="U37" s="17" t="s">
        <v>56</v>
      </c>
      <c r="V37" s="83" t="s">
        <v>57</v>
      </c>
    </row>
    <row r="38" spans="1:22" ht="33" customHeight="1" x14ac:dyDescent="0.25">
      <c r="A38" s="387"/>
      <c r="B38" s="18"/>
      <c r="C38" s="33"/>
      <c r="D38" s="19" t="s">
        <v>58</v>
      </c>
      <c r="E38" s="19" t="s">
        <v>59</v>
      </c>
      <c r="F38" s="33" t="s">
        <v>60</v>
      </c>
      <c r="G38" s="33" t="s">
        <v>61</v>
      </c>
      <c r="H38" s="33" t="s">
        <v>62</v>
      </c>
      <c r="I38" s="33" t="s">
        <v>20</v>
      </c>
      <c r="J38" s="383"/>
      <c r="K38" s="383"/>
      <c r="L38" s="392"/>
      <c r="M38" s="381"/>
      <c r="N38" s="19" t="s">
        <v>58</v>
      </c>
      <c r="O38" s="33" t="s">
        <v>59</v>
      </c>
      <c r="P38" s="33" t="s">
        <v>63</v>
      </c>
      <c r="Q38" s="383"/>
      <c r="R38" s="385"/>
      <c r="S38" s="383"/>
      <c r="T38" s="20" t="s">
        <v>64</v>
      </c>
      <c r="U38" s="20"/>
      <c r="V38" s="21"/>
    </row>
    <row r="40" spans="1:22" ht="15.75" customHeight="1" thickBot="1" x14ac:dyDescent="0.3">
      <c r="A40" s="345" t="s">
        <v>344</v>
      </c>
      <c r="B40" s="346"/>
      <c r="C40" s="346"/>
      <c r="D40" s="346"/>
      <c r="E40" s="346"/>
      <c r="F40" s="346"/>
      <c r="G40" s="346"/>
      <c r="H40" s="346"/>
      <c r="I40" s="346"/>
      <c r="J40" s="346"/>
      <c r="K40" s="346"/>
      <c r="L40" s="346"/>
      <c r="M40" s="346"/>
      <c r="N40" s="346"/>
      <c r="O40" s="346"/>
      <c r="P40" s="346"/>
      <c r="Q40" s="346"/>
      <c r="R40" s="346"/>
      <c r="S40" s="346"/>
      <c r="T40" s="346"/>
      <c r="U40" s="346"/>
      <c r="V40" s="347"/>
    </row>
    <row r="41" spans="1:22" s="16" customFormat="1" ht="21" customHeight="1" thickBot="1" x14ac:dyDescent="0.3">
      <c r="A41" s="61" t="str">
        <f>'scenario input table'!A55</f>
        <v>ADIF</v>
      </c>
      <c r="B41" s="62" t="str">
        <f>'scenario input table'!B55</f>
        <v>Aljucén - Badajoz / Elvas (SP/PT Border)</v>
      </c>
      <c r="C41" s="62" t="str">
        <f>'scenario input table'!C55</f>
        <v>Aljucén - Badajoz / Elvas (SP/PT Border)</v>
      </c>
      <c r="D41" s="23" t="str">
        <f>'scenario input table'!D55</f>
        <v>x</v>
      </c>
      <c r="E41" s="23" t="str">
        <f>'scenario input table'!E55</f>
        <v>x</v>
      </c>
      <c r="F41" s="23" t="str">
        <f>'scenario input table'!F55</f>
        <v>not electrified</v>
      </c>
      <c r="G41" s="23">
        <f>'scenario input table'!G55</f>
        <v>500</v>
      </c>
      <c r="H41" s="23" t="str">
        <f>'scenario input table'!H55</f>
        <v>D4</v>
      </c>
      <c r="I41" s="23">
        <f>'scenario input table'!I55</f>
        <v>1</v>
      </c>
      <c r="J41" s="23" t="str">
        <f>'scenario input table'!J55</f>
        <v>IB</v>
      </c>
      <c r="K41" s="23">
        <f>'scenario input table'!K55</f>
        <v>0</v>
      </c>
      <c r="L41" s="23">
        <f>'scenario input table'!L55</f>
        <v>0</v>
      </c>
      <c r="M41" s="23" t="str">
        <f>'scenario input table'!M55</f>
        <v>ASFA</v>
      </c>
      <c r="N41" s="23">
        <f>'scenario input table'!N55</f>
        <v>0</v>
      </c>
      <c r="O41" s="31" t="str">
        <f>'scenario input table'!O55</f>
        <v xml:space="preserve">no restriction up to 120 </v>
      </c>
      <c r="P41" s="23" t="str">
        <f>'scenario input table'!P55</f>
        <v>appr. 75</v>
      </c>
      <c r="Q41" s="23" t="str">
        <f>'scenario input table'!Q55</f>
        <v>1400t Diesel</v>
      </c>
      <c r="R41" s="23">
        <f>'scenario input table'!R55</f>
        <v>0</v>
      </c>
      <c r="S41" s="23" t="str">
        <f>'scenario input table'!S55</f>
        <v>-</v>
      </c>
      <c r="T41" s="23">
        <f>'scenario input table'!T55</f>
        <v>0</v>
      </c>
      <c r="U41" s="23" t="str">
        <f>'scenario input table'!U55</f>
        <v>Iberian gauge</v>
      </c>
      <c r="V41" s="24" t="str">
        <f>'scenario input table'!V55</f>
        <v>Good</v>
      </c>
    </row>
    <row r="43" spans="1:22" ht="15.75" customHeight="1" x14ac:dyDescent="0.25">
      <c r="A43" s="371" t="s">
        <v>345</v>
      </c>
      <c r="B43" s="372"/>
      <c r="C43" s="372"/>
      <c r="D43" s="372"/>
      <c r="E43" s="372"/>
      <c r="F43" s="372"/>
      <c r="G43" s="372"/>
      <c r="H43" s="372"/>
      <c r="I43" s="372"/>
      <c r="J43" s="372"/>
      <c r="K43" s="372"/>
      <c r="L43" s="372"/>
      <c r="M43" s="372"/>
      <c r="N43" s="372"/>
      <c r="O43" s="372"/>
      <c r="P43" s="372"/>
      <c r="Q43" s="372"/>
      <c r="R43" s="372"/>
      <c r="S43" s="372"/>
      <c r="T43" s="372"/>
      <c r="U43" s="372"/>
      <c r="V43" s="373"/>
    </row>
    <row r="44" spans="1:22" s="16" customFormat="1" ht="33.75" x14ac:dyDescent="0.25">
      <c r="A44" s="66" t="str">
        <f>'scenario input table'!A53</f>
        <v>ADIF</v>
      </c>
      <c r="B44" s="42" t="str">
        <f>'scenario input table'!B53</f>
        <v>Mérida - Aljucén</v>
      </c>
      <c r="C44" s="42" t="str">
        <f>'scenario input table'!C53</f>
        <v>Medina del Campo - Salamanca - Fuentes de Oñoro / Vilar Formoso (SP/PT border)</v>
      </c>
      <c r="D44" s="32" t="str">
        <f>'scenario input table'!D53</f>
        <v>x</v>
      </c>
      <c r="E44" s="32" t="str">
        <f>'scenario input table'!E53</f>
        <v>x</v>
      </c>
      <c r="F44" s="32" t="str">
        <f>'scenario input table'!F53</f>
        <v>25 kV / not electrified</v>
      </c>
      <c r="G44" s="32">
        <f>'scenario input table'!G53</f>
        <v>550</v>
      </c>
      <c r="H44" s="32" t="str">
        <f>'scenario input table'!H53</f>
        <v>D4</v>
      </c>
      <c r="I44" s="32">
        <f>'scenario input table'!I53</f>
        <v>1</v>
      </c>
      <c r="J44" s="32" t="str">
        <f>'scenario input table'!J53</f>
        <v>IB</v>
      </c>
      <c r="K44" s="32">
        <f>'scenario input table'!K53</f>
        <v>0</v>
      </c>
      <c r="L44" s="32">
        <f>'scenario input table'!L53</f>
        <v>0</v>
      </c>
      <c r="M44" s="32" t="str">
        <f>'scenario input table'!M53</f>
        <v xml:space="preserve">ASFA </v>
      </c>
      <c r="N44" s="32">
        <f>'scenario input table'!N53</f>
        <v>0</v>
      </c>
      <c r="O44" s="32" t="str">
        <f>'scenario input table'!O53</f>
        <v xml:space="preserve">no restriction up to 120 </v>
      </c>
      <c r="P44" s="32" t="str">
        <f>'scenario input table'!P53</f>
        <v>appr. 202 (excl. Portugal)</v>
      </c>
      <c r="Q44" s="32" t="str">
        <f>'scenario input table'!Q53</f>
        <v>1300t Diesel</v>
      </c>
      <c r="R44" s="32">
        <f>'scenario input table'!R53</f>
        <v>0</v>
      </c>
      <c r="S44" s="32">
        <f>'scenario input table'!S53</f>
        <v>18</v>
      </c>
      <c r="T44" s="32" t="str">
        <f>'scenario input table'!T53</f>
        <v>Fuentes de Oñoro (PT Border)</v>
      </c>
      <c r="U44" s="32" t="str">
        <f>'scenario input table'!U53</f>
        <v>Iberian gauge</v>
      </c>
      <c r="V44" s="37" t="str">
        <f>'scenario input table'!V53</f>
        <v>Good</v>
      </c>
    </row>
    <row r="45" spans="1:22" s="16" customFormat="1" ht="33.75" x14ac:dyDescent="0.25">
      <c r="A45" s="67" t="str">
        <f>'scenario input table'!A67</f>
        <v>IP</v>
      </c>
      <c r="B45" s="65" t="str">
        <f>'scenario input table'!B67</f>
        <v>Fuentes de Oñoro / Vilar Formoso (SP/PT border) - Guarda</v>
      </c>
      <c r="C45" s="65" t="str">
        <f>'scenario input table'!C67</f>
        <v>Fuentes de Oñoro / Vilar Formoso (SP/PT border) - Guarda</v>
      </c>
      <c r="D45" s="34" t="str">
        <f>'scenario input table'!D67</f>
        <v>x</v>
      </c>
      <c r="E45" s="34" t="str">
        <f>'scenario input table'!E67</f>
        <v>x</v>
      </c>
      <c r="F45" s="34" t="str">
        <f>'scenario input table'!F67</f>
        <v>25 kV</v>
      </c>
      <c r="G45" s="32">
        <f>'scenario input table'!G67</f>
        <v>515</v>
      </c>
      <c r="H45" s="34" t="str">
        <f>'scenario input table'!H67</f>
        <v>D4</v>
      </c>
      <c r="I45" s="34">
        <f>'scenario input table'!I67</f>
        <v>1</v>
      </c>
      <c r="J45" s="34" t="str">
        <f>'scenario input table'!J67</f>
        <v>IB</v>
      </c>
      <c r="K45" s="34" t="str">
        <f>'scenario input table'!K67</f>
        <v>CPb+</v>
      </c>
      <c r="L45" s="34">
        <f>'scenario input table'!L67</f>
        <v>0</v>
      </c>
      <c r="M45" s="34" t="str">
        <f>'scenario input table'!M67</f>
        <v>Convel</v>
      </c>
      <c r="N45" s="34">
        <f>'scenario input table'!N67</f>
        <v>0</v>
      </c>
      <c r="O45" s="34">
        <f>'scenario input table'!O67</f>
        <v>120</v>
      </c>
      <c r="P45" s="34">
        <f>'scenario input table'!P67</f>
        <v>46</v>
      </c>
      <c r="Q45" s="34" t="str">
        <f>'scenario input table'!Q67</f>
        <v>1000 (siemens 5600)</v>
      </c>
      <c r="R45" s="34">
        <f>'scenario input table'!R67</f>
        <v>0</v>
      </c>
      <c r="S45" s="34">
        <f>'scenario input table'!S67</f>
        <v>19</v>
      </c>
      <c r="T45" s="34" t="str">
        <f>'scenario input table'!T67</f>
        <v>SP</v>
      </c>
      <c r="U45" s="34" t="str">
        <f>'scenario input table'!U67</f>
        <v>Iberian gauge</v>
      </c>
      <c r="V45" s="112" t="str">
        <f>'scenario input table'!V53</f>
        <v>Good</v>
      </c>
    </row>
    <row r="46" spans="1:22" s="16" customFormat="1" ht="22.5" x14ac:dyDescent="0.25">
      <c r="A46" s="67" t="str">
        <f>'scenario input table'!A66</f>
        <v>IP</v>
      </c>
      <c r="B46" s="65" t="str">
        <f>'scenario input table'!B66</f>
        <v>Guarda - Pampilhosa - Abrantes</v>
      </c>
      <c r="C46" s="65" t="str">
        <f>'scenario input table'!C66</f>
        <v>Guarda - Pampilhosa - Entroncamento - Abrantes</v>
      </c>
      <c r="D46" s="34" t="str">
        <f>'scenario input table'!D66</f>
        <v>x</v>
      </c>
      <c r="E46" s="34" t="str">
        <f>'scenario input table'!E66</f>
        <v>x</v>
      </c>
      <c r="F46" s="34" t="str">
        <f>'scenario input table'!F66</f>
        <v>25 kV</v>
      </c>
      <c r="G46" s="34">
        <f>'scenario input table'!G66</f>
        <v>500</v>
      </c>
      <c r="H46" s="34" t="str">
        <f>'scenario input table'!H66</f>
        <v>D4</v>
      </c>
      <c r="I46" s="34" t="str">
        <f>'scenario input table'!I66</f>
        <v>1-2</v>
      </c>
      <c r="J46" s="34" t="str">
        <f>'scenario input table'!J66</f>
        <v>IB</v>
      </c>
      <c r="K46" s="34" t="str">
        <f>'scenario input table'!K66</f>
        <v xml:space="preserve"> CPb+</v>
      </c>
      <c r="L46" s="34">
        <f>'scenario input table'!L66</f>
        <v>0</v>
      </c>
      <c r="M46" s="34" t="str">
        <f>'scenario input table'!M66</f>
        <v>Convel</v>
      </c>
      <c r="N46" s="34">
        <f>'scenario input table'!N66</f>
        <v>0</v>
      </c>
      <c r="O46" s="34" t="str">
        <f>'scenario input table'!O66</f>
        <v>90 - 120</v>
      </c>
      <c r="P46" s="34">
        <f>'scenario input table'!P66</f>
        <v>307</v>
      </c>
      <c r="Q46" s="34" t="str">
        <f>'scenario input table'!Q66</f>
        <v>900 (siemens 5600)</v>
      </c>
      <c r="R46" s="34">
        <f>'scenario input table'!R66</f>
        <v>0</v>
      </c>
      <c r="S46" s="34">
        <f>'scenario input table'!S66</f>
        <v>22</v>
      </c>
      <c r="T46" s="34">
        <f>'scenario input table'!T66</f>
        <v>0</v>
      </c>
      <c r="U46" s="34" t="str">
        <f>'scenario input table'!U66</f>
        <v>Iberian gauge</v>
      </c>
      <c r="V46" s="112" t="str">
        <f>'scenario input table'!V53</f>
        <v>Good</v>
      </c>
    </row>
    <row r="47" spans="1:22" s="16" customFormat="1" ht="27.75" customHeight="1" thickBot="1" x14ac:dyDescent="0.3">
      <c r="A47" s="68" t="str">
        <f>'scenario input table'!A68</f>
        <v>IP</v>
      </c>
      <c r="B47" s="43" t="str">
        <f>'scenario input table'!B68</f>
        <v>Fuentes de Oñoro / Vilar Formoso (SP/PT border) - Guarda</v>
      </c>
      <c r="C47" s="43" t="str">
        <f>'scenario input table'!C68</f>
        <v>Elvas / Badajoz (PT/SP Border)  - Abrantes</v>
      </c>
      <c r="D47" s="29" t="str">
        <f>'scenario input table'!D68</f>
        <v>x</v>
      </c>
      <c r="E47" s="29" t="str">
        <f>'scenario input table'!E68</f>
        <v>x</v>
      </c>
      <c r="F47" s="29" t="str">
        <f>'scenario input table'!F68</f>
        <v>-</v>
      </c>
      <c r="G47" s="29">
        <f>'scenario input table'!G68</f>
        <v>500</v>
      </c>
      <c r="H47" s="29" t="str">
        <f>'scenario input table'!H68</f>
        <v>D4</v>
      </c>
      <c r="I47" s="29">
        <f>'scenario input table'!I68</f>
        <v>1</v>
      </c>
      <c r="J47" s="29" t="str">
        <f>'scenario input table'!J68</f>
        <v>IB</v>
      </c>
      <c r="K47" s="29" t="str">
        <f>'scenario input table'!K68</f>
        <v>CPb</v>
      </c>
      <c r="L47" s="29">
        <f>'scenario input table'!L68</f>
        <v>0</v>
      </c>
      <c r="M47" s="29" t="str">
        <f>'scenario input table'!M68</f>
        <v>RCT</v>
      </c>
      <c r="N47" s="29">
        <f>'scenario input table'!N68</f>
        <v>0</v>
      </c>
      <c r="O47" s="29">
        <f>'scenario input table'!O68</f>
        <v>90</v>
      </c>
      <c r="P47" s="29">
        <f>'scenario input table'!P68</f>
        <v>141</v>
      </c>
      <c r="Q47" s="29" t="str">
        <f>'scenario input table'!Q68</f>
        <v>1410 (vossloh euro 400)</v>
      </c>
      <c r="R47" s="29">
        <f>'scenario input table'!R68</f>
        <v>0</v>
      </c>
      <c r="S47" s="29">
        <f>'scenario input table'!S68</f>
        <v>17</v>
      </c>
      <c r="T47" s="29" t="str">
        <f>'scenario input table'!T68</f>
        <v>SP</v>
      </c>
      <c r="U47" s="29" t="str">
        <f>'scenario input table'!U68</f>
        <v>Iberian gauge</v>
      </c>
      <c r="V47" s="113" t="str">
        <f>'scenario input table'!V53</f>
        <v>Good</v>
      </c>
    </row>
    <row r="48" spans="1:22" ht="15.75" thickBot="1" x14ac:dyDescent="0.3"/>
    <row r="49" spans="1:22" ht="15.75" x14ac:dyDescent="0.25">
      <c r="A49" s="371" t="s">
        <v>346</v>
      </c>
      <c r="B49" s="372"/>
      <c r="C49" s="372"/>
      <c r="D49" s="372"/>
      <c r="E49" s="372"/>
      <c r="F49" s="372"/>
      <c r="G49" s="372"/>
      <c r="H49" s="372"/>
      <c r="I49" s="372"/>
      <c r="J49" s="372"/>
      <c r="K49" s="372"/>
      <c r="L49" s="372"/>
      <c r="M49" s="372"/>
      <c r="N49" s="372"/>
      <c r="O49" s="372"/>
      <c r="P49" s="372"/>
      <c r="Q49" s="372"/>
      <c r="R49" s="372"/>
      <c r="S49" s="372"/>
      <c r="T49" s="372"/>
      <c r="U49" s="372"/>
      <c r="V49" s="373"/>
    </row>
    <row r="50" spans="1:22" ht="33.75" x14ac:dyDescent="0.25">
      <c r="A50" s="66" t="str">
        <f>'scenario input table'!A53</f>
        <v>ADIF</v>
      </c>
      <c r="B50" s="42" t="str">
        <f>'scenario input table'!B53</f>
        <v>Mérida - Aljucén</v>
      </c>
      <c r="C50" s="42" t="str">
        <f>'scenario input table'!C53</f>
        <v>Medina del Campo - Salamanca - Fuentes de Oñoro / Vilar Formoso (SP/PT border)</v>
      </c>
      <c r="D50" s="32" t="str">
        <f>'scenario input table'!D53</f>
        <v>x</v>
      </c>
      <c r="E50" s="32" t="str">
        <f>'scenario input table'!E53</f>
        <v>x</v>
      </c>
      <c r="F50" s="32" t="str">
        <f>'scenario input table'!F53</f>
        <v>25 kV / not electrified</v>
      </c>
      <c r="G50" s="32">
        <f>'scenario input table'!G53</f>
        <v>550</v>
      </c>
      <c r="H50" s="32" t="str">
        <f>'scenario input table'!H53</f>
        <v>D4</v>
      </c>
      <c r="I50" s="32">
        <f>'scenario input table'!I53</f>
        <v>1</v>
      </c>
      <c r="J50" s="32" t="str">
        <f>'scenario input table'!J53</f>
        <v>IB</v>
      </c>
      <c r="K50" s="32">
        <f>'scenario input table'!K53</f>
        <v>0</v>
      </c>
      <c r="L50" s="32">
        <f>'scenario input table'!L53</f>
        <v>0</v>
      </c>
      <c r="M50" s="32" t="str">
        <f>'scenario input table'!M53</f>
        <v xml:space="preserve">ASFA </v>
      </c>
      <c r="N50" s="32">
        <f>'scenario input table'!N53</f>
        <v>0</v>
      </c>
      <c r="O50" s="32" t="str">
        <f>'scenario input table'!O53</f>
        <v xml:space="preserve">no restriction up to 120 </v>
      </c>
      <c r="P50" s="32" t="str">
        <f>'scenario input table'!P53</f>
        <v>appr. 202 (excl. Portugal)</v>
      </c>
      <c r="Q50" s="32" t="str">
        <f>'scenario input table'!Q53</f>
        <v>1300t Diesel</v>
      </c>
      <c r="R50" s="32">
        <f>'scenario input table'!R53</f>
        <v>0</v>
      </c>
      <c r="S50" s="32">
        <f>'scenario input table'!S53</f>
        <v>18</v>
      </c>
      <c r="T50" s="32" t="str">
        <f>'scenario input table'!T53</f>
        <v>Fuentes de Oñoro (PT Border)</v>
      </c>
      <c r="U50" s="32" t="str">
        <f>'scenario input table'!U53</f>
        <v>Iberian gauge</v>
      </c>
      <c r="V50" s="37" t="str">
        <f>'scenario input table'!V53</f>
        <v>Good</v>
      </c>
    </row>
    <row r="51" spans="1:22" ht="33.75" x14ac:dyDescent="0.25">
      <c r="A51" s="67" t="str">
        <f>'scenario input table'!A67</f>
        <v>IP</v>
      </c>
      <c r="B51" s="65" t="str">
        <f>'scenario input table'!B67</f>
        <v>Fuentes de Oñoro / Vilar Formoso (SP/PT border) - Guarda</v>
      </c>
      <c r="C51" s="65" t="str">
        <f>'scenario input table'!C67</f>
        <v>Fuentes de Oñoro / Vilar Formoso (SP/PT border) - Guarda</v>
      </c>
      <c r="D51" s="34" t="str">
        <f>'scenario input table'!D67</f>
        <v>x</v>
      </c>
      <c r="E51" s="34" t="str">
        <f>'scenario input table'!E67</f>
        <v>x</v>
      </c>
      <c r="F51" s="34" t="str">
        <f>'scenario input table'!F67</f>
        <v>25 kV</v>
      </c>
      <c r="G51" s="34">
        <f>'scenario input table'!G67</f>
        <v>515</v>
      </c>
      <c r="H51" s="34" t="str">
        <f>'scenario input table'!H67</f>
        <v>D4</v>
      </c>
      <c r="I51" s="34">
        <f>'scenario input table'!I67</f>
        <v>1</v>
      </c>
      <c r="J51" s="34" t="str">
        <f>'scenario input table'!J67</f>
        <v>IB</v>
      </c>
      <c r="K51" s="34" t="str">
        <f>'scenario input table'!K67</f>
        <v>CPb+</v>
      </c>
      <c r="L51" s="34">
        <f>'scenario input table'!L67</f>
        <v>0</v>
      </c>
      <c r="M51" s="34" t="str">
        <f>'scenario input table'!M67</f>
        <v>Convel</v>
      </c>
      <c r="N51" s="34">
        <f>'scenario input table'!N67</f>
        <v>0</v>
      </c>
      <c r="O51" s="34">
        <f>'scenario input table'!O67</f>
        <v>120</v>
      </c>
      <c r="P51" s="34">
        <f>'scenario input table'!P67</f>
        <v>46</v>
      </c>
      <c r="Q51" s="34" t="str">
        <f>'scenario input table'!Q67</f>
        <v>1000 (siemens 5600)</v>
      </c>
      <c r="R51" s="34">
        <f>'scenario input table'!R67</f>
        <v>0</v>
      </c>
      <c r="S51" s="34">
        <f>'scenario input table'!S67</f>
        <v>19</v>
      </c>
      <c r="T51" s="34" t="str">
        <f>'scenario input table'!T67</f>
        <v>SP</v>
      </c>
      <c r="U51" s="34" t="str">
        <f>'scenario input table'!U67</f>
        <v>Iberian gauge</v>
      </c>
      <c r="V51" s="112" t="str">
        <f>'scenario input table'!V53</f>
        <v>Good</v>
      </c>
    </row>
    <row r="52" spans="1:22" ht="22.5" x14ac:dyDescent="0.25">
      <c r="A52" s="67" t="str">
        <f>'scenario input table'!A64</f>
        <v>IP</v>
      </c>
      <c r="B52" s="65">
        <f>'scenario input table'!B64</f>
        <v>0</v>
      </c>
      <c r="C52" s="65" t="str">
        <f>'scenario input table'!C64</f>
        <v>Guarda - Abrantes</v>
      </c>
      <c r="D52" s="34" t="str">
        <f>'scenario input table'!D64</f>
        <v>x</v>
      </c>
      <c r="E52" s="34" t="str">
        <f>'scenario input table'!E64</f>
        <v>x</v>
      </c>
      <c r="F52" s="34" t="str">
        <f>'scenario input table'!F64</f>
        <v>25 kV</v>
      </c>
      <c r="G52" s="34">
        <f>'scenario input table'!G64</f>
        <v>500</v>
      </c>
      <c r="H52" s="34" t="str">
        <f>'scenario input table'!H64</f>
        <v>D2</v>
      </c>
      <c r="I52" s="34">
        <f>'scenario input table'!I64</f>
        <v>1</v>
      </c>
      <c r="J52" s="34" t="str">
        <f>'scenario input table'!J64</f>
        <v>IB</v>
      </c>
      <c r="K52" s="34" t="str">
        <f>'scenario input table'!K64</f>
        <v>CPb+</v>
      </c>
      <c r="L52" s="34">
        <f>'scenario input table'!L64</f>
        <v>0</v>
      </c>
      <c r="M52" s="34" t="str">
        <f>'scenario input table'!M64</f>
        <v>Convel</v>
      </c>
      <c r="N52" s="34">
        <f>'scenario input table'!N64</f>
        <v>0</v>
      </c>
      <c r="O52" s="34">
        <f>'scenario input table'!O64</f>
        <v>100</v>
      </c>
      <c r="P52" s="34">
        <f>'scenario input table'!P64</f>
        <v>212</v>
      </c>
      <c r="Q52" s="34" t="str">
        <f>'scenario input table'!Q64</f>
        <v>900 (siemens 5600)</v>
      </c>
      <c r="R52" s="34">
        <f>'scenario input table'!R64</f>
        <v>0</v>
      </c>
      <c r="S52" s="34">
        <f>'scenario input table'!S64</f>
        <v>22</v>
      </c>
      <c r="T52" s="34">
        <f>'scenario input table'!T64</f>
        <v>0</v>
      </c>
      <c r="U52" s="34" t="str">
        <f>'scenario input table'!U64</f>
        <v>Iberian gauge</v>
      </c>
      <c r="V52" s="112" t="str">
        <f>'scenario input table'!V53</f>
        <v>Good</v>
      </c>
    </row>
    <row r="53" spans="1:22" ht="23.25" thickBot="1" x14ac:dyDescent="0.3">
      <c r="A53" s="68" t="str">
        <f>'scenario input table'!A68</f>
        <v>IP</v>
      </c>
      <c r="B53" s="43" t="str">
        <f>'scenario input table'!B68</f>
        <v>Fuentes de Oñoro / Vilar Formoso (SP/PT border) - Guarda</v>
      </c>
      <c r="C53" s="43" t="str">
        <f>'scenario input table'!C68</f>
        <v>Elvas / Badajoz (PT/SP Border)  - Abrantes</v>
      </c>
      <c r="D53" s="29" t="str">
        <f>'scenario input table'!D68</f>
        <v>x</v>
      </c>
      <c r="E53" s="29" t="str">
        <f>'scenario input table'!E68</f>
        <v>x</v>
      </c>
      <c r="F53" s="29" t="str">
        <f>'scenario input table'!F68</f>
        <v>-</v>
      </c>
      <c r="G53" s="29">
        <f>'scenario input table'!G68</f>
        <v>500</v>
      </c>
      <c r="H53" s="29" t="str">
        <f>'scenario input table'!H68</f>
        <v>D4</v>
      </c>
      <c r="I53" s="29">
        <f>'scenario input table'!I68</f>
        <v>1</v>
      </c>
      <c r="J53" s="29" t="str">
        <f>'scenario input table'!J68</f>
        <v>IB</v>
      </c>
      <c r="K53" s="29" t="str">
        <f>'scenario input table'!K68</f>
        <v>CPb</v>
      </c>
      <c r="L53" s="29">
        <f>'scenario input table'!L68</f>
        <v>0</v>
      </c>
      <c r="M53" s="29" t="str">
        <f>'scenario input table'!M68</f>
        <v>RCT</v>
      </c>
      <c r="N53" s="29">
        <f>'scenario input table'!N68</f>
        <v>0</v>
      </c>
      <c r="O53" s="29">
        <f>'scenario input table'!O68</f>
        <v>90</v>
      </c>
      <c r="P53" s="29">
        <f>'scenario input table'!P68</f>
        <v>141</v>
      </c>
      <c r="Q53" s="29" t="str">
        <f>'scenario input table'!Q68</f>
        <v>1410 (vossloh euro 400)</v>
      </c>
      <c r="R53" s="29">
        <f>'scenario input table'!R68</f>
        <v>0</v>
      </c>
      <c r="S53" s="29">
        <f>'scenario input table'!S68</f>
        <v>17</v>
      </c>
      <c r="T53" s="29" t="str">
        <f>'scenario input table'!T68</f>
        <v>SP</v>
      </c>
      <c r="U53" s="29" t="str">
        <f>'scenario input table'!U68</f>
        <v>Iberian gauge</v>
      </c>
      <c r="V53" s="113" t="str">
        <f>'scenario input table'!V53</f>
        <v>Good</v>
      </c>
    </row>
    <row r="86" ht="60.75" customHeight="1" x14ac:dyDescent="0.25"/>
    <row r="87" ht="60.75" customHeight="1" x14ac:dyDescent="0.25"/>
  </sheetData>
  <mergeCells count="18">
    <mergeCell ref="Q37:Q38"/>
    <mergeCell ref="M37:M38"/>
    <mergeCell ref="A49:V49"/>
    <mergeCell ref="A40:V40"/>
    <mergeCell ref="A43:V43"/>
    <mergeCell ref="S37:S38"/>
    <mergeCell ref="L37:L38"/>
    <mergeCell ref="K37:K38"/>
    <mergeCell ref="J37:J38"/>
    <mergeCell ref="F37:H37"/>
    <mergeCell ref="D37:E37"/>
    <mergeCell ref="A37:A38"/>
    <mergeCell ref="R37:R38"/>
    <mergeCell ref="A1:U1"/>
    <mergeCell ref="A30:U30"/>
    <mergeCell ref="C31:T31"/>
    <mergeCell ref="C32:T32"/>
    <mergeCell ref="C33:T33"/>
  </mergeCells>
  <conditionalFormatting sqref="A40">
    <cfRule type="cellIs" dxfId="42" priority="13" operator="between">
      <formula>0</formula>
      <formula>0</formula>
    </cfRule>
  </conditionalFormatting>
  <conditionalFormatting sqref="A41:XFD42 W43:XFD43 A44:B44 D44:XFD44 A45:XFD47">
    <cfRule type="cellIs" dxfId="41" priority="10" operator="equal">
      <formula>0</formula>
    </cfRule>
  </conditionalFormatting>
  <conditionalFormatting sqref="A49">
    <cfRule type="cellIs" dxfId="40" priority="9" operator="between">
      <formula>0</formula>
      <formula>0</formula>
    </cfRule>
  </conditionalFormatting>
  <conditionalFormatting sqref="A49 A50:V53">
    <cfRule type="cellIs" dxfId="39" priority="8" operator="equal">
      <formula>0</formula>
    </cfRule>
  </conditionalFormatting>
  <conditionalFormatting sqref="C44">
    <cfRule type="cellIs" dxfId="38" priority="7" operator="equal">
      <formula>0</formula>
    </cfRule>
  </conditionalFormatting>
  <conditionalFormatting sqref="A1">
    <cfRule type="cellIs" dxfId="37" priority="6" operator="between">
      <formula>0</formula>
      <formula>0</formula>
    </cfRule>
  </conditionalFormatting>
  <conditionalFormatting sqref="A1">
    <cfRule type="cellIs" dxfId="36" priority="5" operator="equal">
      <formula>0</formula>
    </cfRule>
  </conditionalFormatting>
  <conditionalFormatting sqref="A30">
    <cfRule type="cellIs" dxfId="35" priority="4" operator="between">
      <formula>0</formula>
      <formula>0</formula>
    </cfRule>
  </conditionalFormatting>
  <conditionalFormatting sqref="A30">
    <cfRule type="cellIs" dxfId="34" priority="3" operator="equal">
      <formula>0</formula>
    </cfRule>
  </conditionalFormatting>
  <conditionalFormatting sqref="A43">
    <cfRule type="cellIs" dxfId="33" priority="2" operator="between">
      <formula>0</formula>
      <formula>0</formula>
    </cfRule>
  </conditionalFormatting>
  <conditionalFormatting sqref="A43">
    <cfRule type="cellIs" dxfId="32" priority="1" operator="equal">
      <formula>0</formula>
    </cfRule>
  </conditionalFormatting>
  <pageMargins left="0.7" right="0.7" top="0.75" bottom="0.75" header="0.3" footer="0.3"/>
  <pageSetup paperSize="9" orientation="portrait" r:id="rId1"/>
  <headerFooter>
    <oddFooter>&amp;L_x000D_&amp;1#&amp;"Calibri"&amp;10&amp;K008000 Interne SNCF Réseau</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V74"/>
  <sheetViews>
    <sheetView zoomScale="40" zoomScaleNormal="40" workbookViewId="0">
      <selection activeCell="A10" sqref="A10"/>
    </sheetView>
  </sheetViews>
  <sheetFormatPr baseColWidth="10" defaultColWidth="9" defaultRowHeight="15" x14ac:dyDescent="0.25"/>
  <cols>
    <col min="2" max="2" width="27.28515625" hidden="1" customWidth="1"/>
    <col min="3" max="3" width="33.85546875" style="30" customWidth="1"/>
    <col min="4" max="4" width="5.42578125" customWidth="1"/>
    <col min="5" max="5" width="4.7109375" customWidth="1"/>
    <col min="6" max="6" width="11.42578125" style="30" customWidth="1"/>
    <col min="11" max="11" width="9.140625" customWidth="1"/>
    <col min="12" max="12" width="11.5703125" bestFit="1" customWidth="1"/>
    <col min="14" max="14" width="11.140625" hidden="1" customWidth="1"/>
    <col min="15" max="15" width="11.7109375" style="30" customWidth="1"/>
    <col min="16" max="16" width="11.28515625" customWidth="1"/>
    <col min="17" max="17" width="11.5703125" customWidth="1"/>
    <col min="18" max="18" width="0" hidden="1" customWidth="1"/>
    <col min="20" max="20" width="11" customWidth="1"/>
    <col min="21" max="21" width="10.5703125" customWidth="1"/>
  </cols>
  <sheetData>
    <row r="1" spans="1:21" ht="15.75" x14ac:dyDescent="0.25">
      <c r="A1" s="336" t="s">
        <v>41</v>
      </c>
      <c r="B1" s="337"/>
      <c r="C1" s="337"/>
      <c r="D1" s="337"/>
      <c r="E1" s="337"/>
      <c r="F1" s="337"/>
      <c r="G1" s="337"/>
      <c r="H1" s="337"/>
      <c r="I1" s="337"/>
      <c r="J1" s="337"/>
      <c r="K1" s="337"/>
      <c r="L1" s="337"/>
      <c r="M1" s="337"/>
      <c r="N1" s="337"/>
      <c r="O1" s="337"/>
      <c r="P1" s="337"/>
      <c r="Q1" s="337"/>
      <c r="R1" s="337"/>
      <c r="S1" s="337"/>
      <c r="T1" s="337"/>
      <c r="U1" s="338"/>
    </row>
    <row r="2" spans="1:21" x14ac:dyDescent="0.25">
      <c r="A2" s="121"/>
      <c r="U2" s="122"/>
    </row>
    <row r="3" spans="1:21" x14ac:dyDescent="0.25">
      <c r="A3" s="121"/>
      <c r="U3" s="122"/>
    </row>
    <row r="4" spans="1:21" x14ac:dyDescent="0.25">
      <c r="A4" s="121"/>
      <c r="U4" s="122"/>
    </row>
    <row r="5" spans="1:21" x14ac:dyDescent="0.25">
      <c r="A5" s="121"/>
      <c r="U5" s="122"/>
    </row>
    <row r="6" spans="1:21" x14ac:dyDescent="0.25">
      <c r="A6" s="121"/>
      <c r="U6" s="122"/>
    </row>
    <row r="7" spans="1:21" x14ac:dyDescent="0.25">
      <c r="A7" s="121"/>
      <c r="U7" s="122"/>
    </row>
    <row r="8" spans="1:21" x14ac:dyDescent="0.25">
      <c r="A8" s="121"/>
      <c r="U8" s="122"/>
    </row>
    <row r="9" spans="1:21" x14ac:dyDescent="0.25">
      <c r="A9" s="121"/>
      <c r="U9" s="122"/>
    </row>
    <row r="10" spans="1:21" x14ac:dyDescent="0.25">
      <c r="A10" s="121"/>
      <c r="U10" s="122"/>
    </row>
    <row r="11" spans="1:21" x14ac:dyDescent="0.25">
      <c r="A11" s="121"/>
      <c r="U11" s="122"/>
    </row>
    <row r="12" spans="1:21" x14ac:dyDescent="0.25">
      <c r="A12" s="121"/>
      <c r="U12" s="122"/>
    </row>
    <row r="13" spans="1:21" x14ac:dyDescent="0.25">
      <c r="A13" s="121"/>
      <c r="U13" s="122"/>
    </row>
    <row r="14" spans="1:21" x14ac:dyDescent="0.25">
      <c r="A14" s="121"/>
      <c r="U14" s="122"/>
    </row>
    <row r="15" spans="1:21" x14ac:dyDescent="0.25">
      <c r="A15" s="121"/>
      <c r="U15" s="122"/>
    </row>
    <row r="16" spans="1:21" x14ac:dyDescent="0.25">
      <c r="A16" s="121"/>
      <c r="U16" s="122"/>
    </row>
    <row r="17" spans="1:21" x14ac:dyDescent="0.25">
      <c r="A17" s="121"/>
      <c r="U17" s="122"/>
    </row>
    <row r="18" spans="1:21" x14ac:dyDescent="0.25">
      <c r="A18" s="121"/>
      <c r="U18" s="122"/>
    </row>
    <row r="19" spans="1:21" x14ac:dyDescent="0.25">
      <c r="A19" s="121"/>
      <c r="U19" s="122"/>
    </row>
    <row r="20" spans="1:21" x14ac:dyDescent="0.25">
      <c r="A20" s="121"/>
      <c r="U20" s="122"/>
    </row>
    <row r="21" spans="1:21" x14ac:dyDescent="0.25">
      <c r="A21" s="121"/>
      <c r="U21" s="122"/>
    </row>
    <row r="22" spans="1:21" x14ac:dyDescent="0.25">
      <c r="A22" s="121"/>
      <c r="U22" s="122"/>
    </row>
    <row r="23" spans="1:21" x14ac:dyDescent="0.25">
      <c r="A23" s="121"/>
      <c r="U23" s="122"/>
    </row>
    <row r="24" spans="1:21" x14ac:dyDescent="0.25">
      <c r="A24" s="121"/>
      <c r="U24" s="122"/>
    </row>
    <row r="25" spans="1:21" x14ac:dyDescent="0.25">
      <c r="A25" s="121"/>
      <c r="U25" s="122"/>
    </row>
    <row r="26" spans="1:21" x14ac:dyDescent="0.25">
      <c r="A26" s="123"/>
      <c r="B26" s="125"/>
      <c r="C26" s="146"/>
      <c r="D26" s="125"/>
      <c r="E26" s="125"/>
      <c r="F26" s="146"/>
      <c r="G26" s="125"/>
      <c r="H26" s="125"/>
      <c r="I26" s="125"/>
      <c r="J26" s="125"/>
      <c r="K26" s="125"/>
      <c r="L26" s="125"/>
      <c r="M26" s="125"/>
      <c r="N26" s="125"/>
      <c r="O26" s="146"/>
      <c r="P26" s="125"/>
      <c r="Q26" s="125"/>
      <c r="R26" s="125"/>
      <c r="S26" s="125"/>
      <c r="T26" s="125"/>
      <c r="U26" s="126"/>
    </row>
    <row r="28" spans="1:21" ht="15.75" x14ac:dyDescent="0.25">
      <c r="A28" s="336" t="s">
        <v>42</v>
      </c>
      <c r="B28" s="337"/>
      <c r="C28" s="337"/>
      <c r="D28" s="337"/>
      <c r="E28" s="337"/>
      <c r="F28" s="337"/>
      <c r="G28" s="337"/>
      <c r="H28" s="337"/>
      <c r="I28" s="337"/>
      <c r="J28" s="337"/>
      <c r="K28" s="337"/>
      <c r="L28" s="337"/>
      <c r="M28" s="337"/>
      <c r="N28" s="337"/>
      <c r="O28" s="337"/>
      <c r="P28" s="337"/>
      <c r="Q28" s="337"/>
      <c r="R28" s="337"/>
      <c r="S28" s="337"/>
      <c r="T28" s="337"/>
      <c r="U28" s="338"/>
    </row>
    <row r="29" spans="1:21" ht="45" x14ac:dyDescent="0.25">
      <c r="A29" s="149" t="s">
        <v>42</v>
      </c>
      <c r="B29" s="150"/>
      <c r="C29" s="410" t="s">
        <v>43</v>
      </c>
      <c r="D29" s="410"/>
      <c r="E29" s="410"/>
      <c r="F29" s="410"/>
      <c r="G29" s="410"/>
      <c r="H29" s="410"/>
      <c r="I29" s="410"/>
      <c r="J29" s="410"/>
      <c r="K29" s="410"/>
      <c r="L29" s="410"/>
      <c r="M29" s="410"/>
      <c r="N29" s="410"/>
      <c r="O29" s="410"/>
      <c r="P29" s="410"/>
      <c r="Q29" s="410"/>
      <c r="R29" s="410"/>
      <c r="S29" s="410"/>
      <c r="T29" s="410"/>
      <c r="U29" s="149" t="s">
        <v>66</v>
      </c>
    </row>
    <row r="30" spans="1:21" x14ac:dyDescent="0.25">
      <c r="A30" s="159" t="s">
        <v>347</v>
      </c>
      <c r="B30" s="160" t="s">
        <v>122</v>
      </c>
      <c r="C30" s="421" t="s">
        <v>348</v>
      </c>
      <c r="D30" s="421"/>
      <c r="E30" s="421"/>
      <c r="F30" s="421"/>
      <c r="G30" s="421"/>
      <c r="H30" s="421"/>
      <c r="I30" s="421"/>
      <c r="J30" s="421"/>
      <c r="K30" s="421"/>
      <c r="L30" s="421"/>
      <c r="M30" s="421"/>
      <c r="N30" s="421"/>
      <c r="O30" s="421"/>
      <c r="P30" s="421"/>
      <c r="Q30" s="421"/>
      <c r="R30" s="421"/>
      <c r="S30" s="421"/>
      <c r="T30" s="421"/>
      <c r="U30" s="161" t="s">
        <v>109</v>
      </c>
    </row>
    <row r="33" spans="1:22" ht="28.5" customHeight="1" x14ac:dyDescent="0.25">
      <c r="A33" s="354" t="s">
        <v>46</v>
      </c>
      <c r="B33" s="79" t="s">
        <v>6</v>
      </c>
      <c r="C33" s="35" t="s">
        <v>8</v>
      </c>
      <c r="D33" s="348" t="s">
        <v>47</v>
      </c>
      <c r="E33" s="348"/>
      <c r="F33" s="348" t="s">
        <v>48</v>
      </c>
      <c r="G33" s="348"/>
      <c r="H33" s="348"/>
      <c r="I33" s="79"/>
      <c r="J33" s="350" t="s">
        <v>49</v>
      </c>
      <c r="K33" s="350" t="s">
        <v>50</v>
      </c>
      <c r="L33" s="352" t="s">
        <v>51</v>
      </c>
      <c r="M33" s="348" t="s">
        <v>26</v>
      </c>
      <c r="N33" s="80" t="s">
        <v>52</v>
      </c>
      <c r="O33" s="80" t="s">
        <v>52</v>
      </c>
      <c r="P33" s="80"/>
      <c r="Q33" s="350" t="s">
        <v>53</v>
      </c>
      <c r="R33" s="374" t="s">
        <v>54</v>
      </c>
      <c r="S33" s="350" t="s">
        <v>54</v>
      </c>
      <c r="T33" s="17" t="s">
        <v>55</v>
      </c>
      <c r="U33" s="17" t="s">
        <v>56</v>
      </c>
      <c r="V33" s="83" t="s">
        <v>57</v>
      </c>
    </row>
    <row r="34" spans="1:22" ht="33" customHeight="1" thickBot="1" x14ac:dyDescent="0.3">
      <c r="A34" s="355"/>
      <c r="B34" s="18"/>
      <c r="C34" s="33"/>
      <c r="D34" s="19" t="s">
        <v>58</v>
      </c>
      <c r="E34" s="19" t="s">
        <v>59</v>
      </c>
      <c r="F34" s="33" t="s">
        <v>60</v>
      </c>
      <c r="G34" s="33" t="s">
        <v>61</v>
      </c>
      <c r="H34" s="33" t="s">
        <v>62</v>
      </c>
      <c r="I34" s="33" t="s">
        <v>20</v>
      </c>
      <c r="J34" s="351"/>
      <c r="K34" s="351"/>
      <c r="L34" s="353"/>
      <c r="M34" s="349"/>
      <c r="N34" s="19" t="s">
        <v>58</v>
      </c>
      <c r="O34" s="33" t="s">
        <v>59</v>
      </c>
      <c r="P34" s="33" t="s">
        <v>63</v>
      </c>
      <c r="Q34" s="351"/>
      <c r="R34" s="375"/>
      <c r="S34" s="351"/>
      <c r="T34" s="20" t="s">
        <v>64</v>
      </c>
      <c r="U34" s="20"/>
      <c r="V34" s="21"/>
    </row>
    <row r="35" spans="1:22" ht="15.75" thickBot="1" x14ac:dyDescent="0.3"/>
    <row r="36" spans="1:22" ht="15.75" customHeight="1" thickBot="1" x14ac:dyDescent="0.3">
      <c r="A36" s="345" t="s">
        <v>349</v>
      </c>
      <c r="B36" s="346"/>
      <c r="C36" s="346"/>
      <c r="D36" s="346"/>
      <c r="E36" s="346"/>
      <c r="F36" s="346"/>
      <c r="G36" s="346"/>
      <c r="H36" s="346"/>
      <c r="I36" s="346"/>
      <c r="J36" s="346"/>
      <c r="K36" s="346"/>
      <c r="L36" s="346"/>
      <c r="M36" s="346"/>
      <c r="N36" s="346"/>
      <c r="O36" s="346"/>
      <c r="P36" s="346"/>
      <c r="Q36" s="346"/>
      <c r="R36" s="346"/>
      <c r="S36" s="346"/>
      <c r="T36" s="346"/>
      <c r="U36" s="346"/>
      <c r="V36" s="347"/>
    </row>
    <row r="37" spans="1:22" s="16" customFormat="1" ht="21" customHeight="1" thickBot="1" x14ac:dyDescent="0.3">
      <c r="A37" s="61" t="str">
        <f>'scenario input table'!A61</f>
        <v>IP</v>
      </c>
      <c r="B37" s="62" t="str">
        <f>'scenario input table'!B61</f>
        <v xml:space="preserve">Pampilhosa - Plataforma de Cacia </v>
      </c>
      <c r="C37" s="62" t="str">
        <f>'scenario input table'!C61</f>
        <v xml:space="preserve">Pampilhosa - Plataforma de Cacia </v>
      </c>
      <c r="D37" s="23" t="str">
        <f>'scenario input table'!D61</f>
        <v>x</v>
      </c>
      <c r="E37" s="23" t="str">
        <f>'scenario input table'!E61</f>
        <v>x</v>
      </c>
      <c r="F37" s="23" t="str">
        <f>'scenario input table'!F61</f>
        <v>25 kV</v>
      </c>
      <c r="G37" s="23">
        <f>'scenario input table'!G61</f>
        <v>450</v>
      </c>
      <c r="H37" s="23" t="str">
        <f>'scenario input table'!H61</f>
        <v>D4</v>
      </c>
      <c r="I37" s="23">
        <f>'scenario input table'!I61</f>
        <v>2</v>
      </c>
      <c r="J37" s="23" t="str">
        <f>'scenario input table'!J61</f>
        <v>IB</v>
      </c>
      <c r="K37" s="23" t="str">
        <f>'scenario input table'!K61</f>
        <v>CPb+</v>
      </c>
      <c r="L37" s="23">
        <f>'scenario input table'!L61</f>
        <v>0</v>
      </c>
      <c r="M37" s="23" t="str">
        <f>'scenario input table'!M61</f>
        <v>Convel</v>
      </c>
      <c r="N37" s="23">
        <f>'scenario input table'!N61</f>
        <v>0</v>
      </c>
      <c r="O37" s="23">
        <f>'scenario input table'!O61</f>
        <v>120</v>
      </c>
      <c r="P37" s="23">
        <f>'scenario input table'!P61</f>
        <v>47</v>
      </c>
      <c r="Q37" s="31" t="str">
        <f>'scenario input table'!Q61</f>
        <v>1310 (siemens 5600)</v>
      </c>
      <c r="R37" s="23">
        <f>'scenario input table'!R61</f>
        <v>0</v>
      </c>
      <c r="S37" s="23">
        <f>'scenario input table'!S61</f>
        <v>16</v>
      </c>
      <c r="T37" s="23">
        <f>'scenario input table'!T61</f>
        <v>0</v>
      </c>
      <c r="U37" s="23" t="str">
        <f>'scenario input table'!U61</f>
        <v>Iberian gauge</v>
      </c>
      <c r="V37" s="114" t="str">
        <f>'scenario input table'!V53</f>
        <v>Good</v>
      </c>
    </row>
    <row r="38" spans="1:22" ht="15.75" thickBot="1" x14ac:dyDescent="0.3"/>
    <row r="39" spans="1:22" ht="15.75" customHeight="1" thickBot="1" x14ac:dyDescent="0.3">
      <c r="A39" s="371" t="s">
        <v>337</v>
      </c>
      <c r="B39" s="372"/>
      <c r="C39" s="372"/>
      <c r="D39" s="372"/>
      <c r="E39" s="372"/>
      <c r="F39" s="372"/>
      <c r="G39" s="372"/>
      <c r="H39" s="372"/>
      <c r="I39" s="372"/>
      <c r="J39" s="372"/>
      <c r="K39" s="372"/>
      <c r="L39" s="372"/>
      <c r="M39" s="372"/>
      <c r="N39" s="372"/>
      <c r="O39" s="372"/>
      <c r="P39" s="372"/>
      <c r="Q39" s="372"/>
      <c r="R39" s="372"/>
      <c r="S39" s="372"/>
      <c r="T39" s="372"/>
      <c r="U39" s="372"/>
      <c r="V39" s="373"/>
    </row>
    <row r="40" spans="1:22" s="16" customFormat="1" ht="22.5" x14ac:dyDescent="0.25">
      <c r="A40" s="66" t="str">
        <f>'scenario input table'!A49</f>
        <v>ADIF</v>
      </c>
      <c r="B40" s="42" t="str">
        <f>'scenario input table'!B49</f>
        <v>Salamanca - Fuentes de Oñoro / Vilar Formoso (SP/PT border)</v>
      </c>
      <c r="C40" s="42" t="str">
        <f>'scenario input table'!C49</f>
        <v>Medina del Campo - Zamora - Ourense - Tui (PT Border)</v>
      </c>
      <c r="D40" s="12" t="str">
        <f>'scenario input table'!D49</f>
        <v>x</v>
      </c>
      <c r="E40" s="12" t="str">
        <f>'scenario input table'!E49</f>
        <v>x</v>
      </c>
      <c r="F40" s="32" t="str">
        <f>'scenario input table'!F49</f>
        <v>3 kV DC/not electrified</v>
      </c>
      <c r="G40" s="12">
        <f>'scenario input table'!G49</f>
        <v>400</v>
      </c>
      <c r="H40" s="12" t="str">
        <f>'scenario input table'!H49</f>
        <v>D4</v>
      </c>
      <c r="I40" s="12">
        <f>'scenario input table'!I49</f>
        <v>1</v>
      </c>
      <c r="J40" s="12" t="str">
        <f>'scenario input table'!J49</f>
        <v>IB</v>
      </c>
      <c r="K40" s="12">
        <f>'scenario input table'!K49</f>
        <v>0</v>
      </c>
      <c r="L40" s="12">
        <f>'scenario input table'!L49</f>
        <v>0</v>
      </c>
      <c r="M40" s="32" t="str">
        <f>'scenario input table'!M49</f>
        <v>ASFA</v>
      </c>
      <c r="N40" s="32">
        <f>'scenario input table'!N49</f>
        <v>0</v>
      </c>
      <c r="O40" s="32" t="str">
        <f>'scenario input table'!O49</f>
        <v xml:space="preserve">no restriction up to 120 </v>
      </c>
      <c r="P40" s="32" t="str">
        <f>'scenario input table'!P49</f>
        <v>442 (excl. Portugal)</v>
      </c>
      <c r="Q40" s="32" t="str">
        <f>'scenario input table'!Q49</f>
        <v>1100t Diesel</v>
      </c>
      <c r="R40" s="32">
        <f>'scenario input table'!R49</f>
        <v>0</v>
      </c>
      <c r="S40" s="32">
        <f>'scenario input table'!S49</f>
        <v>18</v>
      </c>
      <c r="T40" s="32" t="str">
        <f>'scenario input table'!T49</f>
        <v xml:space="preserve"> Tui (PT Border)</v>
      </c>
      <c r="U40" s="32" t="str">
        <f>'scenario input table'!U49</f>
        <v>Iberian gauge</v>
      </c>
      <c r="V40" s="13" t="str">
        <f>'scenario input table'!V49</f>
        <v>Good</v>
      </c>
    </row>
    <row r="41" spans="1:22" s="16" customFormat="1" ht="45.75" thickBot="1" x14ac:dyDescent="0.3">
      <c r="A41" s="68" t="str">
        <f>'scenario input table'!A62</f>
        <v>IP</v>
      </c>
      <c r="B41" s="43" t="str">
        <f>'scenario input table'!B62</f>
        <v xml:space="preserve">Pampilhosa - Plataforma de Cacia </v>
      </c>
      <c r="C41" s="43" t="str">
        <f>'scenario input table'!C62</f>
        <v>Tui / Valença (SP/PT border) - Contumil</v>
      </c>
      <c r="D41" s="14" t="str">
        <f>'scenario input table'!D62</f>
        <v>x</v>
      </c>
      <c r="E41" s="14" t="str">
        <f>'scenario input table'!E62</f>
        <v>x</v>
      </c>
      <c r="F41" s="14" t="str">
        <f>'scenario input table'!F62</f>
        <v>25 kV</v>
      </c>
      <c r="G41" s="119">
        <f>'scenario input table'!G62</f>
        <v>300</v>
      </c>
      <c r="H41" s="14" t="str">
        <f>'scenario input table'!H62</f>
        <v>D4</v>
      </c>
      <c r="I41" s="14">
        <f>'scenario input table'!I62</f>
        <v>1</v>
      </c>
      <c r="J41" s="14" t="str">
        <f>'scenario input table'!J62</f>
        <v>IB</v>
      </c>
      <c r="K41" s="14" t="str">
        <f>'scenario input table'!K62</f>
        <v>CPb</v>
      </c>
      <c r="L41" s="14">
        <f>'scenario input table'!L62</f>
        <v>0</v>
      </c>
      <c r="M41" s="29" t="str">
        <f>'scenario input table'!M62</f>
        <v>RCT/Convel</v>
      </c>
      <c r="N41" s="29">
        <f>'scenario input table'!N62</f>
        <v>0</v>
      </c>
      <c r="O41" s="29">
        <f>'scenario input table'!O62</f>
        <v>120</v>
      </c>
      <c r="P41" s="29">
        <f>'scenario input table'!P62</f>
        <v>184</v>
      </c>
      <c r="Q41" s="29" t="str">
        <f>'scenario input table'!Q62</f>
        <v>1210 (vossloh euro 4000) and 1100 (siemens 5600)</v>
      </c>
      <c r="R41" s="29">
        <f>'scenario input table'!R62</f>
        <v>0</v>
      </c>
      <c r="S41" s="29">
        <f>'scenario input table'!S62</f>
        <v>18</v>
      </c>
      <c r="T41" s="29" t="str">
        <f>'scenario input table'!T62</f>
        <v>SP</v>
      </c>
      <c r="U41" s="29" t="str">
        <f>'scenario input table'!U62</f>
        <v>Iberian gauge</v>
      </c>
      <c r="V41" s="115" t="str">
        <f>'scenario input table'!V53</f>
        <v>Good</v>
      </c>
    </row>
    <row r="74" ht="27" customHeight="1" x14ac:dyDescent="0.25"/>
  </sheetData>
  <mergeCells count="16">
    <mergeCell ref="A1:U1"/>
    <mergeCell ref="A28:U28"/>
    <mergeCell ref="C29:T29"/>
    <mergeCell ref="C30:T30"/>
    <mergeCell ref="A36:V36"/>
    <mergeCell ref="A39:V39"/>
    <mergeCell ref="M33:M34"/>
    <mergeCell ref="Q33:Q34"/>
    <mergeCell ref="R33:R34"/>
    <mergeCell ref="A33:A34"/>
    <mergeCell ref="D33:E33"/>
    <mergeCell ref="F33:H33"/>
    <mergeCell ref="J33:J34"/>
    <mergeCell ref="K33:K34"/>
    <mergeCell ref="L33:L34"/>
    <mergeCell ref="S33:S34"/>
  </mergeCells>
  <conditionalFormatting sqref="A36">
    <cfRule type="cellIs" dxfId="31" priority="7" operator="between">
      <formula>0</formula>
      <formula>0</formula>
    </cfRule>
  </conditionalFormatting>
  <conditionalFormatting sqref="A39">
    <cfRule type="cellIs" dxfId="30" priority="6" operator="between">
      <formula>0</formula>
      <formula>0</formula>
    </cfRule>
  </conditionalFormatting>
  <conditionalFormatting sqref="A37:XFD38 A40:XFD41 A39 W39:XFD39">
    <cfRule type="cellIs" dxfId="29" priority="5" operator="equal">
      <formula>0</formula>
    </cfRule>
  </conditionalFormatting>
  <conditionalFormatting sqref="A1">
    <cfRule type="cellIs" dxfId="28" priority="4" operator="between">
      <formula>0</formula>
      <formula>0</formula>
    </cfRule>
  </conditionalFormatting>
  <conditionalFormatting sqref="A1">
    <cfRule type="cellIs" dxfId="27" priority="3" operator="equal">
      <formula>0</formula>
    </cfRule>
  </conditionalFormatting>
  <conditionalFormatting sqref="A28">
    <cfRule type="cellIs" dxfId="26" priority="2" operator="between">
      <formula>0</formula>
      <formula>0</formula>
    </cfRule>
  </conditionalFormatting>
  <conditionalFormatting sqref="A28">
    <cfRule type="cellIs" dxfId="25" priority="1" operator="equal">
      <formula>0</formula>
    </cfRule>
  </conditionalFormatting>
  <pageMargins left="0.7" right="0.7" top="0.75" bottom="0.75" header="0.3" footer="0.3"/>
  <pageSetup paperSize="9" orientation="portrait" r:id="rId1"/>
  <headerFooter>
    <oddFooter>&amp;L_x000D_&amp;1#&amp;"Calibri"&amp;10&amp;K008000 Interne SNCF Réseau</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V47"/>
  <sheetViews>
    <sheetView topLeftCell="A4" workbookViewId="0">
      <selection activeCell="A10" sqref="A10"/>
    </sheetView>
  </sheetViews>
  <sheetFormatPr baseColWidth="10" defaultColWidth="9" defaultRowHeight="15" x14ac:dyDescent="0.25"/>
  <cols>
    <col min="2" max="2" width="25.140625" hidden="1" customWidth="1"/>
    <col min="3" max="3" width="34" style="30" customWidth="1"/>
    <col min="4" max="4" width="5.42578125" customWidth="1"/>
    <col min="5" max="5" width="4.7109375" customWidth="1"/>
    <col min="6" max="6" width="11.42578125" style="30" customWidth="1"/>
    <col min="11" max="11" width="9.140625" customWidth="1"/>
    <col min="12" max="12" width="11.5703125" bestFit="1" customWidth="1"/>
    <col min="14" max="14" width="12.28515625" hidden="1" customWidth="1"/>
    <col min="15" max="15" width="12.85546875" style="30" customWidth="1"/>
    <col min="16" max="16" width="11" customWidth="1"/>
    <col min="17" max="17" width="12.42578125" customWidth="1"/>
    <col min="18" max="18" width="2.140625" hidden="1" customWidth="1"/>
    <col min="21" max="21" width="10.5703125" customWidth="1"/>
    <col min="22" max="22" width="17.28515625" customWidth="1"/>
  </cols>
  <sheetData>
    <row r="1" spans="1:21" ht="15.75" x14ac:dyDescent="0.25">
      <c r="A1" s="336" t="s">
        <v>41</v>
      </c>
      <c r="B1" s="337"/>
      <c r="C1" s="337"/>
      <c r="D1" s="337"/>
      <c r="E1" s="337"/>
      <c r="F1" s="337"/>
      <c r="G1" s="337"/>
      <c r="H1" s="337"/>
      <c r="I1" s="337"/>
      <c r="J1" s="337"/>
      <c r="K1" s="337"/>
      <c r="L1" s="337"/>
      <c r="M1" s="337"/>
      <c r="N1" s="337"/>
      <c r="O1" s="337"/>
      <c r="P1" s="337"/>
      <c r="Q1" s="337"/>
      <c r="R1" s="337"/>
      <c r="S1" s="337"/>
      <c r="T1" s="337"/>
      <c r="U1" s="338"/>
    </row>
    <row r="2" spans="1:21" x14ac:dyDescent="0.25">
      <c r="A2" s="121"/>
      <c r="U2" s="122"/>
    </row>
    <row r="3" spans="1:21" x14ac:dyDescent="0.25">
      <c r="A3" s="121"/>
      <c r="U3" s="122"/>
    </row>
    <row r="4" spans="1:21" x14ac:dyDescent="0.25">
      <c r="A4" s="121"/>
      <c r="U4" s="122"/>
    </row>
    <row r="5" spans="1:21" x14ac:dyDescent="0.25">
      <c r="A5" s="121"/>
      <c r="U5" s="122"/>
    </row>
    <row r="6" spans="1:21" x14ac:dyDescent="0.25">
      <c r="A6" s="121"/>
      <c r="U6" s="122"/>
    </row>
    <row r="7" spans="1:21" x14ac:dyDescent="0.25">
      <c r="A7" s="121"/>
      <c r="U7" s="122"/>
    </row>
    <row r="8" spans="1:21" x14ac:dyDescent="0.25">
      <c r="A8" s="121"/>
      <c r="U8" s="122"/>
    </row>
    <row r="9" spans="1:21" x14ac:dyDescent="0.25">
      <c r="A9" s="121"/>
      <c r="U9" s="122"/>
    </row>
    <row r="10" spans="1:21" x14ac:dyDescent="0.25">
      <c r="A10" s="121"/>
      <c r="U10" s="122"/>
    </row>
    <row r="11" spans="1:21" x14ac:dyDescent="0.25">
      <c r="A11" s="121"/>
      <c r="U11" s="122"/>
    </row>
    <row r="12" spans="1:21" x14ac:dyDescent="0.25">
      <c r="A12" s="121"/>
      <c r="U12" s="122"/>
    </row>
    <row r="13" spans="1:21" x14ac:dyDescent="0.25">
      <c r="A13" s="121"/>
      <c r="U13" s="122"/>
    </row>
    <row r="14" spans="1:21" x14ac:dyDescent="0.25">
      <c r="A14" s="121"/>
      <c r="U14" s="122"/>
    </row>
    <row r="15" spans="1:21" x14ac:dyDescent="0.25">
      <c r="A15" s="121"/>
      <c r="U15" s="122"/>
    </row>
    <row r="16" spans="1:21" x14ac:dyDescent="0.25">
      <c r="A16" s="121"/>
      <c r="U16" s="122"/>
    </row>
    <row r="17" spans="1:21" x14ac:dyDescent="0.25">
      <c r="A17" s="121"/>
      <c r="U17" s="122"/>
    </row>
    <row r="18" spans="1:21" x14ac:dyDescent="0.25">
      <c r="A18" s="121"/>
      <c r="U18" s="122"/>
    </row>
    <row r="19" spans="1:21" x14ac:dyDescent="0.25">
      <c r="A19" s="121"/>
      <c r="U19" s="122"/>
    </row>
    <row r="20" spans="1:21" x14ac:dyDescent="0.25">
      <c r="A20" s="121"/>
      <c r="U20" s="122"/>
    </row>
    <row r="21" spans="1:21" x14ac:dyDescent="0.25">
      <c r="A21" s="121"/>
      <c r="U21" s="122"/>
    </row>
    <row r="22" spans="1:21" x14ac:dyDescent="0.25">
      <c r="A22" s="121"/>
      <c r="U22" s="122"/>
    </row>
    <row r="23" spans="1:21" x14ac:dyDescent="0.25">
      <c r="A23" s="121"/>
      <c r="U23" s="122"/>
    </row>
    <row r="24" spans="1:21" x14ac:dyDescent="0.25">
      <c r="A24" s="123"/>
      <c r="B24" s="125"/>
      <c r="C24" s="146"/>
      <c r="D24" s="125"/>
      <c r="E24" s="125"/>
      <c r="F24" s="146"/>
      <c r="G24" s="125"/>
      <c r="H24" s="125"/>
      <c r="I24" s="125"/>
      <c r="J24" s="125"/>
      <c r="K24" s="125"/>
      <c r="L24" s="125"/>
      <c r="M24" s="125"/>
      <c r="N24" s="125"/>
      <c r="O24" s="146"/>
      <c r="P24" s="125"/>
      <c r="Q24" s="125"/>
      <c r="R24" s="125"/>
      <c r="S24" s="125"/>
      <c r="T24" s="125"/>
      <c r="U24" s="126"/>
    </row>
    <row r="26" spans="1:21" ht="15.75" x14ac:dyDescent="0.25">
      <c r="A26" s="336" t="s">
        <v>42</v>
      </c>
      <c r="B26" s="337"/>
      <c r="C26" s="337"/>
      <c r="D26" s="337"/>
      <c r="E26" s="337"/>
      <c r="F26" s="337"/>
      <c r="G26" s="337"/>
      <c r="H26" s="337"/>
      <c r="I26" s="337"/>
      <c r="J26" s="337"/>
      <c r="K26" s="337"/>
      <c r="L26" s="337"/>
      <c r="M26" s="337"/>
      <c r="N26" s="337"/>
      <c r="O26" s="337"/>
      <c r="P26" s="337"/>
      <c r="Q26" s="337"/>
      <c r="R26" s="337"/>
      <c r="S26" s="337"/>
      <c r="T26" s="337"/>
      <c r="U26" s="338"/>
    </row>
    <row r="27" spans="1:21" ht="45" x14ac:dyDescent="0.25">
      <c r="A27" s="149" t="s">
        <v>42</v>
      </c>
      <c r="B27" s="150"/>
      <c r="C27" s="410" t="s">
        <v>43</v>
      </c>
      <c r="D27" s="410"/>
      <c r="E27" s="410"/>
      <c r="F27" s="410"/>
      <c r="G27" s="410"/>
      <c r="H27" s="410"/>
      <c r="I27" s="410"/>
      <c r="J27" s="410"/>
      <c r="K27" s="410"/>
      <c r="L27" s="410"/>
      <c r="M27" s="410"/>
      <c r="N27" s="410"/>
      <c r="O27" s="410"/>
      <c r="P27" s="410"/>
      <c r="Q27" s="410"/>
      <c r="R27" s="410"/>
      <c r="S27" s="410"/>
      <c r="T27" s="410"/>
      <c r="U27" s="149" t="s">
        <v>66</v>
      </c>
    </row>
    <row r="28" spans="1:21" ht="40.5" customHeight="1" x14ac:dyDescent="0.25">
      <c r="A28" s="151" t="s">
        <v>350</v>
      </c>
      <c r="B28" s="152" t="s">
        <v>122</v>
      </c>
      <c r="C28" s="400" t="s">
        <v>351</v>
      </c>
      <c r="D28" s="413"/>
      <c r="E28" s="413"/>
      <c r="F28" s="413"/>
      <c r="G28" s="413"/>
      <c r="H28" s="413"/>
      <c r="I28" s="413"/>
      <c r="J28" s="413"/>
      <c r="K28" s="413"/>
      <c r="L28" s="413"/>
      <c r="M28" s="413"/>
      <c r="N28" s="413"/>
      <c r="O28" s="413"/>
      <c r="P28" s="413"/>
      <c r="Q28" s="413"/>
      <c r="R28" s="413"/>
      <c r="S28" s="413"/>
      <c r="T28" s="413"/>
      <c r="U28" s="148" t="s">
        <v>109</v>
      </c>
    </row>
    <row r="29" spans="1:21" ht="40.5" customHeight="1" x14ac:dyDescent="0.25">
      <c r="A29" s="139" t="s">
        <v>347</v>
      </c>
      <c r="B29" s="141" t="s">
        <v>122</v>
      </c>
      <c r="C29" s="413" t="s">
        <v>352</v>
      </c>
      <c r="D29" s="413"/>
      <c r="E29" s="413"/>
      <c r="F29" s="413"/>
      <c r="G29" s="413"/>
      <c r="H29" s="413"/>
      <c r="I29" s="413"/>
      <c r="J29" s="413"/>
      <c r="K29" s="413"/>
      <c r="L29" s="413"/>
      <c r="M29" s="413"/>
      <c r="N29" s="413"/>
      <c r="O29" s="413"/>
      <c r="P29" s="413"/>
      <c r="Q29" s="413"/>
      <c r="R29" s="413"/>
      <c r="S29" s="413"/>
      <c r="T29" s="413"/>
      <c r="U29" s="148" t="s">
        <v>109</v>
      </c>
    </row>
    <row r="33" spans="1:22" ht="28.5" customHeight="1" x14ac:dyDescent="0.25">
      <c r="A33" s="354" t="s">
        <v>46</v>
      </c>
      <c r="B33" s="79" t="s">
        <v>6</v>
      </c>
      <c r="C33" s="35" t="s">
        <v>8</v>
      </c>
      <c r="D33" s="348" t="s">
        <v>47</v>
      </c>
      <c r="E33" s="348"/>
      <c r="F33" s="348" t="s">
        <v>48</v>
      </c>
      <c r="G33" s="348"/>
      <c r="H33" s="348"/>
      <c r="I33" s="79"/>
      <c r="J33" s="350" t="s">
        <v>49</v>
      </c>
      <c r="K33" s="350" t="s">
        <v>50</v>
      </c>
      <c r="L33" s="352" t="s">
        <v>51</v>
      </c>
      <c r="M33" s="348" t="s">
        <v>26</v>
      </c>
      <c r="N33" s="80" t="s">
        <v>52</v>
      </c>
      <c r="O33" s="80" t="s">
        <v>52</v>
      </c>
      <c r="P33" s="80" t="s">
        <v>30</v>
      </c>
      <c r="Q33" s="350" t="s">
        <v>53</v>
      </c>
      <c r="R33" s="374" t="s">
        <v>54</v>
      </c>
      <c r="S33" s="350" t="s">
        <v>54</v>
      </c>
      <c r="T33" s="17" t="s">
        <v>55</v>
      </c>
      <c r="U33" s="17" t="s">
        <v>56</v>
      </c>
      <c r="V33" s="83" t="s">
        <v>57</v>
      </c>
    </row>
    <row r="34" spans="1:22" ht="33" customHeight="1" thickBot="1" x14ac:dyDescent="0.3">
      <c r="A34" s="355"/>
      <c r="B34" s="18"/>
      <c r="C34" s="33"/>
      <c r="D34" s="19" t="s">
        <v>58</v>
      </c>
      <c r="E34" s="19" t="s">
        <v>59</v>
      </c>
      <c r="F34" s="33" t="s">
        <v>60</v>
      </c>
      <c r="G34" s="33" t="s">
        <v>61</v>
      </c>
      <c r="H34" s="33" t="s">
        <v>62</v>
      </c>
      <c r="I34" s="33" t="s">
        <v>20</v>
      </c>
      <c r="J34" s="351"/>
      <c r="K34" s="351"/>
      <c r="L34" s="353"/>
      <c r="M34" s="349"/>
      <c r="N34" s="19" t="s">
        <v>58</v>
      </c>
      <c r="O34" s="33" t="s">
        <v>59</v>
      </c>
      <c r="P34" s="33" t="s">
        <v>63</v>
      </c>
      <c r="Q34" s="351"/>
      <c r="R34" s="375"/>
      <c r="S34" s="351"/>
      <c r="T34" s="20" t="s">
        <v>64</v>
      </c>
      <c r="U34" s="20"/>
      <c r="V34" s="21"/>
    </row>
    <row r="35" spans="1:22" ht="15.75" thickBot="1" x14ac:dyDescent="0.3"/>
    <row r="36" spans="1:22" ht="15.75" customHeight="1" thickBot="1" x14ac:dyDescent="0.3">
      <c r="A36" s="345" t="s">
        <v>353</v>
      </c>
      <c r="B36" s="346"/>
      <c r="C36" s="346"/>
      <c r="D36" s="346"/>
      <c r="E36" s="346"/>
      <c r="F36" s="346"/>
      <c r="G36" s="346"/>
      <c r="H36" s="346"/>
      <c r="I36" s="346"/>
      <c r="J36" s="346"/>
      <c r="K36" s="346"/>
      <c r="L36" s="346"/>
      <c r="M36" s="346"/>
      <c r="N36" s="346"/>
      <c r="O36" s="346"/>
      <c r="P36" s="346"/>
      <c r="Q36" s="346"/>
      <c r="R36" s="346"/>
      <c r="S36" s="346"/>
      <c r="T36" s="346"/>
      <c r="U36" s="346"/>
      <c r="V36" s="347"/>
    </row>
    <row r="37" spans="1:22" s="16" customFormat="1" ht="21" customHeight="1" thickBot="1" x14ac:dyDescent="0.3">
      <c r="A37" s="58" t="str">
        <f>'scenario input table'!A67</f>
        <v>IP</v>
      </c>
      <c r="B37" s="49" t="str">
        <f>'scenario input table'!B67</f>
        <v>Fuentes de Oñoro / Vilar Formoso (SP/PT border) - Guarda</v>
      </c>
      <c r="C37" s="49" t="str">
        <f>'scenario input table'!C67</f>
        <v>Fuentes de Oñoro / Vilar Formoso (SP/PT border) - Guarda</v>
      </c>
      <c r="D37" s="23" t="str">
        <f>'scenario input table'!D67</f>
        <v>x</v>
      </c>
      <c r="E37" s="23" t="str">
        <f>'scenario input table'!E67</f>
        <v>x</v>
      </c>
      <c r="F37" s="23" t="str">
        <f>'scenario input table'!F67</f>
        <v>25 kV</v>
      </c>
      <c r="G37" s="23">
        <f>'scenario input table'!G67</f>
        <v>515</v>
      </c>
      <c r="H37" s="23" t="str">
        <f>'scenario input table'!H67</f>
        <v>D4</v>
      </c>
      <c r="I37" s="23">
        <f>'scenario input table'!I67</f>
        <v>1</v>
      </c>
      <c r="J37" s="23" t="str">
        <f>'scenario input table'!J67</f>
        <v>IB</v>
      </c>
      <c r="K37" s="23" t="str">
        <f>'scenario input table'!K67</f>
        <v>CPb+</v>
      </c>
      <c r="L37" s="23">
        <f>'scenario input table'!L67</f>
        <v>0</v>
      </c>
      <c r="M37" s="23" t="str">
        <f>'scenario input table'!M67</f>
        <v>Convel</v>
      </c>
      <c r="N37" s="78">
        <f>'scenario input table'!N67</f>
        <v>0</v>
      </c>
      <c r="O37" s="23">
        <f>'scenario input table'!O67</f>
        <v>120</v>
      </c>
      <c r="P37" s="23">
        <f>'scenario input table'!P67</f>
        <v>46</v>
      </c>
      <c r="Q37" s="31" t="str">
        <f>'scenario input table'!Q67</f>
        <v>1000 (siemens 5600)</v>
      </c>
      <c r="R37" s="23">
        <f>'scenario input table'!R67</f>
        <v>0</v>
      </c>
      <c r="S37" s="23">
        <f>'scenario input table'!S67</f>
        <v>19</v>
      </c>
      <c r="T37" s="23" t="str">
        <f>'scenario input table'!T67</f>
        <v>SP</v>
      </c>
      <c r="U37" s="23" t="str">
        <f>'scenario input table'!U67</f>
        <v>Iberian gauge</v>
      </c>
      <c r="V37" s="114" t="str">
        <f>'scenario input table'!V53</f>
        <v>Good</v>
      </c>
    </row>
    <row r="38" spans="1:22" ht="15.75" thickBot="1" x14ac:dyDescent="0.3"/>
    <row r="39" spans="1:22" ht="15.75" customHeight="1" thickBot="1" x14ac:dyDescent="0.3">
      <c r="A39" s="371" t="s">
        <v>354</v>
      </c>
      <c r="B39" s="372"/>
      <c r="C39" s="372"/>
      <c r="D39" s="372"/>
      <c r="E39" s="372"/>
      <c r="F39" s="372"/>
      <c r="G39" s="372"/>
      <c r="H39" s="372"/>
      <c r="I39" s="372"/>
      <c r="J39" s="372"/>
      <c r="K39" s="372"/>
      <c r="L39" s="372"/>
      <c r="M39" s="372"/>
      <c r="N39" s="372"/>
      <c r="O39" s="372"/>
      <c r="P39" s="372"/>
      <c r="Q39" s="372"/>
      <c r="R39" s="372"/>
      <c r="S39" s="372"/>
      <c r="T39" s="372"/>
      <c r="U39" s="372"/>
      <c r="V39" s="373"/>
    </row>
    <row r="40" spans="1:22" ht="23.25" x14ac:dyDescent="0.25">
      <c r="A40" s="59" t="str">
        <f>'scenario input table'!A39</f>
        <v>ADIF</v>
      </c>
      <c r="B40" s="39" t="str">
        <f>'scenario input table'!B39</f>
        <v>Medina del Campo - Ávila</v>
      </c>
      <c r="C40" s="42" t="str">
        <f>'scenario input table'!C39</f>
        <v>Medina del Campo - Ávila</v>
      </c>
      <c r="D40" s="70" t="str">
        <f>'scenario input table'!D39</f>
        <v>x</v>
      </c>
      <c r="E40" s="70" t="str">
        <f>'scenario input table'!E39</f>
        <v>x</v>
      </c>
      <c r="F40" s="70" t="str">
        <f>'scenario input table'!F39</f>
        <v>3 kV DC</v>
      </c>
      <c r="G40" s="70">
        <f>'scenario input table'!G39</f>
        <v>480</v>
      </c>
      <c r="H40" s="70" t="str">
        <f>'scenario input table'!H39</f>
        <v>D5</v>
      </c>
      <c r="I40" s="70">
        <f>'scenario input table'!I39</f>
        <v>2</v>
      </c>
      <c r="J40" s="70" t="str">
        <f>'scenario input table'!J39</f>
        <v>IB</v>
      </c>
      <c r="K40" s="70">
        <f>'scenario input table'!K39</f>
        <v>0</v>
      </c>
      <c r="L40" s="70">
        <f>'scenario input table'!L39</f>
        <v>0</v>
      </c>
      <c r="M40" s="70" t="str">
        <f>'scenario input table'!M39</f>
        <v>ASFA</v>
      </c>
      <c r="N40" s="75">
        <f>'scenario input table'!N39</f>
        <v>0</v>
      </c>
      <c r="O40" s="70" t="str">
        <f>'scenario input table'!O39</f>
        <v xml:space="preserve">no restriction up to 120 </v>
      </c>
      <c r="P40" s="70">
        <f>'scenario input table'!P39</f>
        <v>86</v>
      </c>
      <c r="Q40" s="70" t="str">
        <f>'scenario input table'!Q39</f>
        <v>1300t Elect.</v>
      </c>
      <c r="R40" s="75">
        <f>'scenario input table'!R39</f>
        <v>0</v>
      </c>
      <c r="S40" s="70">
        <f>'scenario input table'!S39</f>
        <v>10</v>
      </c>
      <c r="T40" s="70">
        <f>'scenario input table'!T39</f>
        <v>0</v>
      </c>
      <c r="U40" s="70" t="str">
        <f>'scenario input table'!U39</f>
        <v>Iberian gauge</v>
      </c>
      <c r="V40" s="71" t="str">
        <f>'scenario input table'!V39</f>
        <v>Good</v>
      </c>
    </row>
    <row r="41" spans="1:22" s="16" customFormat="1" ht="22.5" x14ac:dyDescent="0.2">
      <c r="A41" s="63" t="str">
        <f>'scenario input table'!A34</f>
        <v>ADIF</v>
      </c>
      <c r="B41" s="64" t="str">
        <f>'scenario input table'!B34</f>
        <v>Ávila - Madrid</v>
      </c>
      <c r="C41" s="65" t="str">
        <f>'scenario input table'!C34</f>
        <v>Ávila - Madrid</v>
      </c>
      <c r="D41" s="72" t="str">
        <f>'scenario input table'!D34</f>
        <v>x</v>
      </c>
      <c r="E41" s="72" t="str">
        <f>'scenario input table'!E34</f>
        <v>x</v>
      </c>
      <c r="F41" s="72" t="str">
        <f>'scenario input table'!F34</f>
        <v>3 kV DC</v>
      </c>
      <c r="G41" s="120">
        <f>'scenario input table'!G34</f>
        <v>480</v>
      </c>
      <c r="H41" s="72" t="str">
        <f>'scenario input table'!H34</f>
        <v>D4</v>
      </c>
      <c r="I41" s="72">
        <f>'scenario input table'!I34</f>
        <v>2</v>
      </c>
      <c r="J41" s="72" t="str">
        <f>'scenario input table'!J34</f>
        <v>IB</v>
      </c>
      <c r="K41" s="72">
        <f>'scenario input table'!K34</f>
        <v>0</v>
      </c>
      <c r="L41" s="72">
        <f>'scenario input table'!L34</f>
        <v>0</v>
      </c>
      <c r="M41" s="72" t="str">
        <f>'scenario input table'!M34</f>
        <v>ASFA</v>
      </c>
      <c r="N41" s="76">
        <f>'scenario input table'!N34</f>
        <v>0</v>
      </c>
      <c r="O41" s="72" t="str">
        <f>'scenario input table'!O34</f>
        <v xml:space="preserve">no restriction up to 120 </v>
      </c>
      <c r="P41" s="72">
        <f>'scenario input table'!P34</f>
        <v>121</v>
      </c>
      <c r="Q41" s="72" t="str">
        <f>'scenario input table'!Q34</f>
        <v>1300t Elect.</v>
      </c>
      <c r="R41" s="76">
        <f>'scenario input table'!R34</f>
        <v>0</v>
      </c>
      <c r="S41" s="72">
        <f>'scenario input table'!S34</f>
        <v>18</v>
      </c>
      <c r="T41" s="72">
        <f>'scenario input table'!T34</f>
        <v>0</v>
      </c>
      <c r="U41" s="72" t="str">
        <f>'scenario input table'!U34</f>
        <v>Iberian gauge</v>
      </c>
      <c r="V41" s="73" t="str">
        <f>'scenario input table'!V34</f>
        <v>Good</v>
      </c>
    </row>
    <row r="42" spans="1:22" s="16" customFormat="1" ht="33.75" x14ac:dyDescent="0.2">
      <c r="A42" s="63" t="str">
        <f>'scenario input table'!A35</f>
        <v>ADIF</v>
      </c>
      <c r="B42" s="64" t="str">
        <f>'scenario input table'!B35</f>
        <v>Ávila - Madrid</v>
      </c>
      <c r="C42" s="65" t="str">
        <f>'scenario input table'!C35</f>
        <v>Elvas / Badajoz (PT/SP Border) - Aljucén - Manzanares - Alcázar - Madrid Belt</v>
      </c>
      <c r="D42" s="72" t="str">
        <f>'scenario input table'!D35</f>
        <v>x</v>
      </c>
      <c r="E42" s="72" t="str">
        <f>'scenario input table'!E35</f>
        <v>x</v>
      </c>
      <c r="F42" s="72" t="str">
        <f>'scenario input table'!F35</f>
        <v>3 kV DC / not electrified</v>
      </c>
      <c r="G42" s="72">
        <f>'scenario input table'!G35</f>
        <v>400</v>
      </c>
      <c r="H42" s="72" t="str">
        <f>'scenario input table'!H35</f>
        <v>D4</v>
      </c>
      <c r="I42" s="72">
        <f>'scenario input table'!I35</f>
        <v>1</v>
      </c>
      <c r="J42" s="72" t="str">
        <f>'scenario input table'!J35</f>
        <v>IB</v>
      </c>
      <c r="K42" s="72">
        <f>'scenario input table'!K35</f>
        <v>0</v>
      </c>
      <c r="L42" s="72">
        <f>'scenario input table'!L35</f>
        <v>0</v>
      </c>
      <c r="M42" s="72" t="str">
        <f>'scenario input table'!M35</f>
        <v>ASFA</v>
      </c>
      <c r="N42" s="76">
        <f>'scenario input table'!N35</f>
        <v>0</v>
      </c>
      <c r="O42" s="72" t="str">
        <f>'scenario input table'!O35</f>
        <v xml:space="preserve">no restriction up to 120 </v>
      </c>
      <c r="P42" s="72" t="str">
        <f>'scenario input table'!P35</f>
        <v>appr. 610 (excl.Portugal)</v>
      </c>
      <c r="Q42" s="72" t="str">
        <f>'scenario input table'!Q35</f>
        <v>1300t Diesel</v>
      </c>
      <c r="R42" s="76">
        <f>'scenario input table'!R35</f>
        <v>0</v>
      </c>
      <c r="S42" s="72">
        <f>'scenario input table'!S35</f>
        <v>17</v>
      </c>
      <c r="T42" s="72" t="str">
        <f>'scenario input table'!T35</f>
        <v>Badajoz (PT Border)</v>
      </c>
      <c r="U42" s="72" t="str">
        <f>'scenario input table'!U35</f>
        <v>Iberian gauge</v>
      </c>
      <c r="V42" s="73" t="str">
        <f>'scenario input table'!V35</f>
        <v>Good, except sections within Madrid Belt which could be Limited</v>
      </c>
    </row>
    <row r="43" spans="1:22" s="16" customFormat="1" ht="23.25" thickBot="1" x14ac:dyDescent="0.25">
      <c r="A43" s="60" t="str">
        <f>'scenario input table'!A68</f>
        <v>IP</v>
      </c>
      <c r="B43" s="43" t="str">
        <f>'scenario input table'!B68</f>
        <v>Fuentes de Oñoro / Vilar Formoso (SP/PT border) - Guarda</v>
      </c>
      <c r="C43" s="43" t="str">
        <f>'scenario input table'!C68</f>
        <v>Elvas / Badajoz (PT/SP Border)  - Abrantes</v>
      </c>
      <c r="D43" s="74" t="str">
        <f>'scenario input table'!D68</f>
        <v>x</v>
      </c>
      <c r="E43" s="74" t="str">
        <f>'scenario input table'!E68</f>
        <v>x</v>
      </c>
      <c r="F43" s="74" t="str">
        <f>'scenario input table'!F68</f>
        <v>-</v>
      </c>
      <c r="G43" s="74">
        <f>'scenario input table'!G68</f>
        <v>500</v>
      </c>
      <c r="H43" s="74" t="str">
        <f>'scenario input table'!H68</f>
        <v>D4</v>
      </c>
      <c r="I43" s="74">
        <f>'scenario input table'!I68</f>
        <v>1</v>
      </c>
      <c r="J43" s="74" t="str">
        <f>'scenario input table'!J68</f>
        <v>IB</v>
      </c>
      <c r="K43" s="74" t="str">
        <f>'scenario input table'!K68</f>
        <v>CPb</v>
      </c>
      <c r="L43" s="74">
        <f>'scenario input table'!L68</f>
        <v>0</v>
      </c>
      <c r="M43" s="74" t="str">
        <f>'scenario input table'!M68</f>
        <v>RCT</v>
      </c>
      <c r="N43" s="77">
        <f>'scenario input table'!N68</f>
        <v>0</v>
      </c>
      <c r="O43" s="74">
        <f>'scenario input table'!O68</f>
        <v>90</v>
      </c>
      <c r="P43" s="74">
        <f>'scenario input table'!P68</f>
        <v>141</v>
      </c>
      <c r="Q43" s="74" t="str">
        <f>'scenario input table'!Q68</f>
        <v>1410 (vossloh euro 400)</v>
      </c>
      <c r="R43" s="74">
        <f>'scenario input table'!R68</f>
        <v>0</v>
      </c>
      <c r="S43" s="74">
        <f>'scenario input table'!S68</f>
        <v>17</v>
      </c>
      <c r="T43" s="74" t="str">
        <f>'scenario input table'!T68</f>
        <v>SP</v>
      </c>
      <c r="U43" s="74" t="str">
        <f>'scenario input table'!U68</f>
        <v>Iberian gauge</v>
      </c>
      <c r="V43" s="116" t="str">
        <f>'scenario input table'!V53</f>
        <v>Good</v>
      </c>
    </row>
    <row r="44" spans="1:22" ht="15.75" thickBot="1" x14ac:dyDescent="0.3"/>
    <row r="45" spans="1:22" ht="15.75" customHeight="1" thickBot="1" x14ac:dyDescent="0.3">
      <c r="A45" s="371" t="s">
        <v>355</v>
      </c>
      <c r="B45" s="372"/>
      <c r="C45" s="372"/>
      <c r="D45" s="372"/>
      <c r="E45" s="372"/>
      <c r="F45" s="372"/>
      <c r="G45" s="372"/>
      <c r="H45" s="372"/>
      <c r="I45" s="372"/>
      <c r="J45" s="372"/>
      <c r="K45" s="372"/>
      <c r="L45" s="372"/>
      <c r="M45" s="372"/>
      <c r="N45" s="372"/>
      <c r="O45" s="372"/>
      <c r="P45" s="372"/>
      <c r="Q45" s="372"/>
      <c r="R45" s="372"/>
      <c r="S45" s="372"/>
      <c r="T45" s="372"/>
      <c r="U45" s="372"/>
      <c r="V45" s="373"/>
    </row>
    <row r="46" spans="1:22" ht="22.5" x14ac:dyDescent="0.25">
      <c r="A46" s="66" t="str">
        <f>'scenario input table'!A49</f>
        <v>ADIF</v>
      </c>
      <c r="B46" s="42" t="str">
        <f>'scenario input table'!B49</f>
        <v>Salamanca - Fuentes de Oñoro / Vilar Formoso (SP/PT border)</v>
      </c>
      <c r="C46" s="42" t="str">
        <f>'scenario input table'!C49</f>
        <v>Medina del Campo - Zamora - Ourense - Tui (PT Border)</v>
      </c>
      <c r="D46" s="32" t="str">
        <f>'scenario input table'!D49</f>
        <v>x</v>
      </c>
      <c r="E46" s="32" t="str">
        <f>'scenario input table'!E49</f>
        <v>x</v>
      </c>
      <c r="F46" s="32" t="str">
        <f>'scenario input table'!F49</f>
        <v>3 kV DC/not electrified</v>
      </c>
      <c r="G46" s="32">
        <f>'scenario input table'!G49</f>
        <v>400</v>
      </c>
      <c r="H46" s="32" t="str">
        <f>'scenario input table'!H49</f>
        <v>D4</v>
      </c>
      <c r="I46" s="32">
        <f>'scenario input table'!I49</f>
        <v>1</v>
      </c>
      <c r="J46" s="32" t="str">
        <f>'scenario input table'!J49</f>
        <v>IB</v>
      </c>
      <c r="K46" s="32">
        <f>'scenario input table'!K49</f>
        <v>0</v>
      </c>
      <c r="L46" s="32">
        <f>'scenario input table'!L49</f>
        <v>0</v>
      </c>
      <c r="M46" s="32" t="str">
        <f>'scenario input table'!M49</f>
        <v>ASFA</v>
      </c>
      <c r="N46" s="32">
        <f>'scenario input table'!N49</f>
        <v>0</v>
      </c>
      <c r="O46" s="32" t="str">
        <f>'scenario input table'!O49</f>
        <v xml:space="preserve">no restriction up to 120 </v>
      </c>
      <c r="P46" s="32" t="str">
        <f>'scenario input table'!P49</f>
        <v>442 (excl. Portugal)</v>
      </c>
      <c r="Q46" s="32" t="str">
        <f>'scenario input table'!Q49</f>
        <v>1100t Diesel</v>
      </c>
      <c r="R46" s="32">
        <f>'scenario input table'!R49</f>
        <v>0</v>
      </c>
      <c r="S46" s="32">
        <f>'scenario input table'!S49</f>
        <v>18</v>
      </c>
      <c r="T46" s="32" t="str">
        <f>'scenario input table'!T49</f>
        <v xml:space="preserve"> Tui (PT Border)</v>
      </c>
      <c r="U46" s="32" t="str">
        <f>'scenario input table'!U49</f>
        <v>Iberian gauge</v>
      </c>
      <c r="V46" s="37" t="str">
        <f>'scenario input table'!V49</f>
        <v>Good</v>
      </c>
    </row>
    <row r="47" spans="1:22" ht="45.75" thickBot="1" x14ac:dyDescent="0.3">
      <c r="A47" s="68" t="str">
        <f>'scenario input table'!A59</f>
        <v>IP</v>
      </c>
      <c r="B47" s="43" t="str">
        <f>'scenario input table'!B59</f>
        <v>Plataforma de Cacia  - Contumil</v>
      </c>
      <c r="C47" s="43" t="str">
        <f>'scenario input table'!C59</f>
        <v>Tui / Valença (SP/PT border) - Contumil</v>
      </c>
      <c r="D47" s="29" t="str">
        <f>'scenario input table'!D59</f>
        <v>x</v>
      </c>
      <c r="E47" s="29" t="str">
        <f>'scenario input table'!E59</f>
        <v>x</v>
      </c>
      <c r="F47" s="29" t="str">
        <f>'scenario input table'!F59</f>
        <v>25 kV</v>
      </c>
      <c r="G47" s="29">
        <f>'scenario input table'!G59</f>
        <v>300</v>
      </c>
      <c r="H47" s="29" t="str">
        <f>'scenario input table'!H59</f>
        <v>D4</v>
      </c>
      <c r="I47" s="29">
        <f>'scenario input table'!I59</f>
        <v>1</v>
      </c>
      <c r="J47" s="29" t="str">
        <f>'scenario input table'!J59</f>
        <v>IB</v>
      </c>
      <c r="K47" s="29" t="str">
        <f>'scenario input table'!K59</f>
        <v>CPb</v>
      </c>
      <c r="L47" s="29">
        <f>'scenario input table'!L59</f>
        <v>0</v>
      </c>
      <c r="M47" s="29" t="str">
        <f>'scenario input table'!M59</f>
        <v>RCT/Convel</v>
      </c>
      <c r="N47" s="29">
        <f>'scenario input table'!N59</f>
        <v>0</v>
      </c>
      <c r="O47" s="29">
        <f>'scenario input table'!O59</f>
        <v>120</v>
      </c>
      <c r="P47" s="29">
        <f>'scenario input table'!P59</f>
        <v>184</v>
      </c>
      <c r="Q47" s="29" t="str">
        <f>'scenario input table'!Q59</f>
        <v>1210 (vossloh euro 4000) and 1100 (siemens 5600)</v>
      </c>
      <c r="R47" s="29">
        <f>'scenario input table'!R59</f>
        <v>0</v>
      </c>
      <c r="S47" s="29">
        <f>'scenario input table'!S59</f>
        <v>18</v>
      </c>
      <c r="T47" s="29" t="str">
        <f>'scenario input table'!T59</f>
        <v>SP</v>
      </c>
      <c r="U47" s="29" t="str">
        <f>'scenario input table'!U59</f>
        <v>Iberian gauge</v>
      </c>
      <c r="V47" s="113" t="str">
        <f>'scenario input table'!V53</f>
        <v>Good</v>
      </c>
    </row>
  </sheetData>
  <mergeCells count="18">
    <mergeCell ref="A1:U1"/>
    <mergeCell ref="A26:U26"/>
    <mergeCell ref="C27:T27"/>
    <mergeCell ref="C28:T28"/>
    <mergeCell ref="C29:T29"/>
    <mergeCell ref="A45:V45"/>
    <mergeCell ref="A39:V39"/>
    <mergeCell ref="A36:V36"/>
    <mergeCell ref="M33:M34"/>
    <mergeCell ref="Q33:Q34"/>
    <mergeCell ref="R33:R34"/>
    <mergeCell ref="A33:A34"/>
    <mergeCell ref="D33:E33"/>
    <mergeCell ref="F33:H33"/>
    <mergeCell ref="J33:J34"/>
    <mergeCell ref="K33:K34"/>
    <mergeCell ref="L33:L34"/>
    <mergeCell ref="S33:S34"/>
  </mergeCells>
  <conditionalFormatting sqref="A36">
    <cfRule type="cellIs" dxfId="24" priority="9" operator="between">
      <formula>0</formula>
      <formula>0</formula>
    </cfRule>
  </conditionalFormatting>
  <conditionalFormatting sqref="A39 V40">
    <cfRule type="cellIs" dxfId="23" priority="8" operator="between">
      <formula>0</formula>
      <formula>0</formula>
    </cfRule>
  </conditionalFormatting>
  <conditionalFormatting sqref="A45">
    <cfRule type="cellIs" dxfId="22" priority="6" operator="between">
      <formula>0</formula>
      <formula>0</formula>
    </cfRule>
  </conditionalFormatting>
  <conditionalFormatting sqref="A45 W45:XFD45 A39 W39:XFD39 A40:XFD44 A37:XFD38 A46:XFD47">
    <cfRule type="cellIs" dxfId="21" priority="5" operator="equal">
      <formula>0</formula>
    </cfRule>
  </conditionalFormatting>
  <conditionalFormatting sqref="A1">
    <cfRule type="cellIs" dxfId="20" priority="4" operator="between">
      <formula>0</formula>
      <formula>0</formula>
    </cfRule>
  </conditionalFormatting>
  <conditionalFormatting sqref="A1">
    <cfRule type="cellIs" dxfId="19" priority="3" operator="equal">
      <formula>0</formula>
    </cfRule>
  </conditionalFormatting>
  <conditionalFormatting sqref="A26">
    <cfRule type="cellIs" dxfId="18" priority="2" operator="between">
      <formula>0</formula>
      <formula>0</formula>
    </cfRule>
  </conditionalFormatting>
  <conditionalFormatting sqref="A26">
    <cfRule type="cellIs" dxfId="17" priority="1" operator="equal">
      <formula>0</formula>
    </cfRule>
  </conditionalFormatting>
  <pageMargins left="0.7" right="0.7" top="0.75" bottom="0.75" header="0.3" footer="0.3"/>
  <pageSetup paperSize="9" orientation="portrait" r:id="rId1"/>
  <headerFooter>
    <oddFooter>&amp;L_x000D_&amp;1#&amp;"Calibri"&amp;10&amp;K008000 Interne SNCF Réseau</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V50"/>
  <sheetViews>
    <sheetView zoomScale="55" zoomScaleNormal="55" workbookViewId="0">
      <selection activeCell="A10" sqref="A10"/>
    </sheetView>
  </sheetViews>
  <sheetFormatPr baseColWidth="10" defaultColWidth="9" defaultRowHeight="15" x14ac:dyDescent="0.25"/>
  <cols>
    <col min="2" max="2" width="22.28515625" customWidth="1"/>
    <col min="3" max="3" width="35.5703125" style="30" customWidth="1"/>
    <col min="4" max="4" width="5.42578125" customWidth="1"/>
    <col min="5" max="5" width="4.7109375" customWidth="1"/>
    <col min="6" max="6" width="11.42578125" style="30" customWidth="1"/>
    <col min="11" max="11" width="9.140625" customWidth="1"/>
    <col min="12" max="12" width="11.5703125" bestFit="1" customWidth="1"/>
    <col min="13" max="13" width="12.5703125" style="30" customWidth="1"/>
    <col min="14" max="14" width="0" hidden="1" customWidth="1"/>
    <col min="15" max="17" width="13.140625" style="30" customWidth="1"/>
    <col min="18" max="18" width="0" hidden="1" customWidth="1"/>
    <col min="20" max="20" width="15" style="30" customWidth="1"/>
    <col min="21" max="21" width="13.42578125" customWidth="1"/>
    <col min="22" max="22" width="11.7109375" customWidth="1"/>
  </cols>
  <sheetData>
    <row r="1" spans="1:21" ht="15.75" customHeight="1" x14ac:dyDescent="0.25">
      <c r="A1" s="336" t="s">
        <v>41</v>
      </c>
      <c r="B1" s="337"/>
      <c r="C1" s="337"/>
      <c r="D1" s="337"/>
      <c r="E1" s="337"/>
      <c r="F1" s="337"/>
      <c r="G1" s="337"/>
      <c r="H1" s="337"/>
      <c r="I1" s="337"/>
      <c r="J1" s="337"/>
      <c r="K1" s="337"/>
      <c r="L1" s="337"/>
      <c r="M1" s="337"/>
      <c r="N1" s="337"/>
      <c r="O1" s="337"/>
      <c r="P1" s="337"/>
      <c r="Q1" s="337"/>
      <c r="R1" s="337"/>
      <c r="S1" s="337"/>
      <c r="T1" s="337"/>
      <c r="U1" s="338"/>
    </row>
    <row r="2" spans="1:21" x14ac:dyDescent="0.25">
      <c r="A2" s="121"/>
      <c r="M2"/>
      <c r="P2"/>
      <c r="Q2"/>
      <c r="T2"/>
      <c r="U2" s="122"/>
    </row>
    <row r="3" spans="1:21" x14ac:dyDescent="0.25">
      <c r="A3" s="121"/>
      <c r="M3"/>
      <c r="P3"/>
      <c r="Q3"/>
      <c r="T3"/>
      <c r="U3" s="122"/>
    </row>
    <row r="4" spans="1:21" x14ac:dyDescent="0.25">
      <c r="A4" s="121"/>
      <c r="M4"/>
      <c r="P4"/>
      <c r="Q4"/>
      <c r="T4"/>
      <c r="U4" s="122"/>
    </row>
    <row r="5" spans="1:21" x14ac:dyDescent="0.25">
      <c r="A5" s="121"/>
      <c r="M5"/>
      <c r="P5"/>
      <c r="Q5"/>
      <c r="T5"/>
      <c r="U5" s="122"/>
    </row>
    <row r="6" spans="1:21" x14ac:dyDescent="0.25">
      <c r="A6" s="121"/>
      <c r="M6"/>
      <c r="P6"/>
      <c r="Q6"/>
      <c r="T6"/>
      <c r="U6" s="122"/>
    </row>
    <row r="7" spans="1:21" x14ac:dyDescent="0.25">
      <c r="A7" s="121"/>
      <c r="M7"/>
      <c r="P7"/>
      <c r="Q7"/>
      <c r="T7"/>
      <c r="U7" s="122"/>
    </row>
    <row r="8" spans="1:21" x14ac:dyDescent="0.25">
      <c r="A8" s="121"/>
      <c r="M8"/>
      <c r="P8"/>
      <c r="Q8"/>
      <c r="T8"/>
      <c r="U8" s="122"/>
    </row>
    <row r="9" spans="1:21" x14ac:dyDescent="0.25">
      <c r="A9" s="121"/>
      <c r="M9"/>
      <c r="P9"/>
      <c r="Q9"/>
      <c r="T9"/>
      <c r="U9" s="122"/>
    </row>
    <row r="10" spans="1:21" x14ac:dyDescent="0.25">
      <c r="A10" s="121"/>
      <c r="M10"/>
      <c r="P10"/>
      <c r="Q10"/>
      <c r="T10"/>
      <c r="U10" s="122"/>
    </row>
    <row r="11" spans="1:21" x14ac:dyDescent="0.25">
      <c r="A11" s="121"/>
      <c r="M11"/>
      <c r="P11"/>
      <c r="Q11"/>
      <c r="T11"/>
      <c r="U11" s="122"/>
    </row>
    <row r="12" spans="1:21" x14ac:dyDescent="0.25">
      <c r="A12" s="121"/>
      <c r="M12"/>
      <c r="P12"/>
      <c r="Q12"/>
      <c r="T12"/>
      <c r="U12" s="122"/>
    </row>
    <row r="13" spans="1:21" x14ac:dyDescent="0.25">
      <c r="A13" s="121"/>
      <c r="M13"/>
      <c r="P13"/>
      <c r="Q13"/>
      <c r="T13"/>
      <c r="U13" s="122"/>
    </row>
    <row r="14" spans="1:21" x14ac:dyDescent="0.25">
      <c r="A14" s="121"/>
      <c r="M14"/>
      <c r="P14"/>
      <c r="Q14"/>
      <c r="T14"/>
      <c r="U14" s="122"/>
    </row>
    <row r="15" spans="1:21" x14ac:dyDescent="0.25">
      <c r="A15" s="121"/>
      <c r="M15"/>
      <c r="P15"/>
      <c r="Q15"/>
      <c r="T15"/>
      <c r="U15" s="122"/>
    </row>
    <row r="16" spans="1:21" x14ac:dyDescent="0.25">
      <c r="A16" s="121"/>
      <c r="M16"/>
      <c r="P16"/>
      <c r="Q16"/>
      <c r="T16"/>
      <c r="U16" s="122"/>
    </row>
    <row r="17" spans="1:21" x14ac:dyDescent="0.25">
      <c r="A17" s="121"/>
      <c r="M17"/>
      <c r="P17"/>
      <c r="Q17"/>
      <c r="T17"/>
      <c r="U17" s="122"/>
    </row>
    <row r="18" spans="1:21" x14ac:dyDescent="0.25">
      <c r="A18" s="121"/>
      <c r="M18"/>
      <c r="P18"/>
      <c r="Q18"/>
      <c r="T18"/>
      <c r="U18" s="122"/>
    </row>
    <row r="19" spans="1:21" x14ac:dyDescent="0.25">
      <c r="A19" s="121"/>
      <c r="M19"/>
      <c r="P19"/>
      <c r="Q19"/>
      <c r="T19"/>
      <c r="U19" s="122"/>
    </row>
    <row r="20" spans="1:21" x14ac:dyDescent="0.25">
      <c r="A20" s="121"/>
      <c r="M20"/>
      <c r="P20"/>
      <c r="Q20"/>
      <c r="T20"/>
      <c r="U20" s="122"/>
    </row>
    <row r="21" spans="1:21" x14ac:dyDescent="0.25">
      <c r="A21" s="121"/>
      <c r="M21"/>
      <c r="P21"/>
      <c r="Q21"/>
      <c r="T21"/>
      <c r="U21" s="122"/>
    </row>
    <row r="22" spans="1:21" x14ac:dyDescent="0.25">
      <c r="A22" s="121"/>
      <c r="M22"/>
      <c r="P22"/>
      <c r="Q22"/>
      <c r="T22"/>
      <c r="U22" s="122"/>
    </row>
    <row r="23" spans="1:21" x14ac:dyDescent="0.25">
      <c r="A23" s="121"/>
      <c r="M23"/>
      <c r="P23"/>
      <c r="Q23"/>
      <c r="T23"/>
      <c r="U23" s="122"/>
    </row>
    <row r="24" spans="1:21" x14ac:dyDescent="0.25">
      <c r="A24" s="123"/>
      <c r="B24" s="125"/>
      <c r="C24" s="146"/>
      <c r="D24" s="125"/>
      <c r="E24" s="125"/>
      <c r="F24" s="146"/>
      <c r="G24" s="125"/>
      <c r="H24" s="125"/>
      <c r="I24" s="125"/>
      <c r="J24" s="125"/>
      <c r="K24" s="125"/>
      <c r="L24" s="125"/>
      <c r="M24" s="125"/>
      <c r="N24" s="125"/>
      <c r="O24" s="146"/>
      <c r="P24" s="125"/>
      <c r="Q24" s="125"/>
      <c r="R24" s="125"/>
      <c r="S24" s="125"/>
      <c r="T24" s="125"/>
      <c r="U24" s="126"/>
    </row>
    <row r="25" spans="1:21" x14ac:dyDescent="0.25">
      <c r="M25"/>
      <c r="P25"/>
      <c r="Q25"/>
      <c r="T25"/>
    </row>
    <row r="26" spans="1:21" ht="15.75" customHeight="1" x14ac:dyDescent="0.25">
      <c r="A26" s="336" t="s">
        <v>42</v>
      </c>
      <c r="B26" s="337"/>
      <c r="C26" s="337"/>
      <c r="D26" s="337"/>
      <c r="E26" s="337"/>
      <c r="F26" s="337"/>
      <c r="G26" s="337"/>
      <c r="H26" s="337"/>
      <c r="I26" s="337"/>
      <c r="J26" s="337"/>
      <c r="K26" s="337"/>
      <c r="L26" s="337"/>
      <c r="M26" s="337"/>
      <c r="N26" s="337"/>
      <c r="O26" s="337"/>
      <c r="P26" s="337"/>
      <c r="Q26" s="337"/>
      <c r="R26" s="337"/>
      <c r="S26" s="337"/>
      <c r="T26" s="337"/>
      <c r="U26" s="338"/>
    </row>
    <row r="27" spans="1:21" ht="40.5" customHeight="1" x14ac:dyDescent="0.25">
      <c r="A27" s="149" t="s">
        <v>42</v>
      </c>
      <c r="B27" s="162" t="s">
        <v>43</v>
      </c>
      <c r="C27" s="163"/>
      <c r="D27" s="163"/>
      <c r="E27" s="163"/>
      <c r="F27" s="163"/>
      <c r="G27" s="163"/>
      <c r="H27" s="163"/>
      <c r="I27" s="163"/>
      <c r="J27" s="163"/>
      <c r="K27" s="163"/>
      <c r="L27" s="163"/>
      <c r="M27" s="163"/>
      <c r="N27" s="163"/>
      <c r="O27" s="163"/>
      <c r="P27" s="163"/>
      <c r="Q27" s="163"/>
      <c r="R27" s="163"/>
      <c r="S27" s="163"/>
      <c r="T27" s="164"/>
      <c r="U27" s="149" t="s">
        <v>66</v>
      </c>
    </row>
    <row r="28" spans="1:21" ht="30.75" customHeight="1" x14ac:dyDescent="0.25">
      <c r="A28" s="151" t="s">
        <v>350</v>
      </c>
      <c r="B28" s="423" t="s">
        <v>351</v>
      </c>
      <c r="C28" s="377"/>
      <c r="D28" s="377"/>
      <c r="E28" s="377"/>
      <c r="F28" s="377"/>
      <c r="G28" s="377"/>
      <c r="H28" s="377"/>
      <c r="I28" s="377"/>
      <c r="J28" s="377"/>
      <c r="K28" s="377"/>
      <c r="L28" s="377"/>
      <c r="M28" s="377"/>
      <c r="N28" s="377"/>
      <c r="O28" s="377"/>
      <c r="P28" s="377"/>
      <c r="Q28" s="377"/>
      <c r="R28" s="377"/>
      <c r="S28" s="377"/>
      <c r="T28" s="378"/>
      <c r="U28" s="148" t="s">
        <v>109</v>
      </c>
    </row>
    <row r="29" spans="1:21" ht="30.75" customHeight="1" x14ac:dyDescent="0.25">
      <c r="A29" s="158" t="s">
        <v>356</v>
      </c>
      <c r="B29" s="424" t="s">
        <v>357</v>
      </c>
      <c r="C29" s="425"/>
      <c r="D29" s="425"/>
      <c r="E29" s="425"/>
      <c r="F29" s="425"/>
      <c r="G29" s="425"/>
      <c r="H29" s="425"/>
      <c r="I29" s="425"/>
      <c r="J29" s="425"/>
      <c r="K29" s="425"/>
      <c r="L29" s="425"/>
      <c r="M29" s="425"/>
      <c r="N29" s="425"/>
      <c r="O29" s="425"/>
      <c r="P29" s="425"/>
      <c r="Q29" s="425"/>
      <c r="R29" s="425"/>
      <c r="S29" s="425"/>
      <c r="T29" s="426"/>
      <c r="U29" s="148" t="s">
        <v>109</v>
      </c>
    </row>
    <row r="30" spans="1:21" ht="21.75" customHeight="1" x14ac:dyDescent="0.25">
      <c r="A30" s="139" t="s">
        <v>347</v>
      </c>
      <c r="B30" s="379" t="s">
        <v>352</v>
      </c>
      <c r="C30" s="369"/>
      <c r="D30" s="369"/>
      <c r="E30" s="369"/>
      <c r="F30" s="369"/>
      <c r="G30" s="369"/>
      <c r="H30" s="369"/>
      <c r="I30" s="369"/>
      <c r="J30" s="369"/>
      <c r="K30" s="369"/>
      <c r="L30" s="369"/>
      <c r="M30" s="369"/>
      <c r="N30" s="369"/>
      <c r="O30" s="369"/>
      <c r="P30" s="369"/>
      <c r="Q30" s="369"/>
      <c r="R30" s="369"/>
      <c r="S30" s="369"/>
      <c r="T30" s="370"/>
      <c r="U30" s="148" t="s">
        <v>109</v>
      </c>
    </row>
    <row r="33" spans="1:22" ht="28.5" customHeight="1" x14ac:dyDescent="0.25">
      <c r="A33" s="354" t="s">
        <v>46</v>
      </c>
      <c r="B33" s="79" t="s">
        <v>6</v>
      </c>
      <c r="C33" s="35" t="s">
        <v>8</v>
      </c>
      <c r="D33" s="348" t="s">
        <v>47</v>
      </c>
      <c r="E33" s="348"/>
      <c r="F33" s="348" t="s">
        <v>48</v>
      </c>
      <c r="G33" s="348"/>
      <c r="H33" s="348"/>
      <c r="I33" s="79"/>
      <c r="J33" s="350" t="s">
        <v>49</v>
      </c>
      <c r="K33" s="350" t="s">
        <v>50</v>
      </c>
      <c r="L33" s="352" t="s">
        <v>51</v>
      </c>
      <c r="M33" s="352" t="s">
        <v>26</v>
      </c>
      <c r="N33" s="92" t="s">
        <v>52</v>
      </c>
      <c r="O33" s="80" t="s">
        <v>52</v>
      </c>
      <c r="P33" s="80" t="s">
        <v>30</v>
      </c>
      <c r="Q33" s="350" t="s">
        <v>53</v>
      </c>
      <c r="R33" s="374" t="s">
        <v>54</v>
      </c>
      <c r="S33" s="350" t="s">
        <v>54</v>
      </c>
      <c r="T33" s="80" t="s">
        <v>55</v>
      </c>
      <c r="U33" s="17" t="s">
        <v>56</v>
      </c>
      <c r="V33" s="83" t="s">
        <v>57</v>
      </c>
    </row>
    <row r="34" spans="1:22" ht="33" customHeight="1" thickBot="1" x14ac:dyDescent="0.3">
      <c r="A34" s="355"/>
      <c r="B34" s="18"/>
      <c r="C34" s="33"/>
      <c r="D34" s="19" t="s">
        <v>58</v>
      </c>
      <c r="E34" s="19" t="s">
        <v>59</v>
      </c>
      <c r="F34" s="33" t="s">
        <v>60</v>
      </c>
      <c r="G34" s="33" t="s">
        <v>61</v>
      </c>
      <c r="H34" s="33" t="s">
        <v>62</v>
      </c>
      <c r="I34" s="33" t="s">
        <v>20</v>
      </c>
      <c r="J34" s="351"/>
      <c r="K34" s="351"/>
      <c r="L34" s="353"/>
      <c r="M34" s="353"/>
      <c r="N34" s="19" t="s">
        <v>58</v>
      </c>
      <c r="O34" s="33" t="s">
        <v>59</v>
      </c>
      <c r="P34" s="33" t="s">
        <v>63</v>
      </c>
      <c r="Q34" s="351"/>
      <c r="R34" s="375"/>
      <c r="S34" s="351"/>
      <c r="T34" s="81" t="s">
        <v>64</v>
      </c>
      <c r="U34" s="20"/>
      <c r="V34" s="21"/>
    </row>
    <row r="35" spans="1:22" ht="15.75" thickBot="1" x14ac:dyDescent="0.3"/>
    <row r="36" spans="1:22" ht="15.75" customHeight="1" thickBot="1" x14ac:dyDescent="0.3">
      <c r="A36" s="345" t="s">
        <v>358</v>
      </c>
      <c r="B36" s="346"/>
      <c r="C36" s="346"/>
      <c r="D36" s="346"/>
      <c r="E36" s="346"/>
      <c r="F36" s="346"/>
      <c r="G36" s="346"/>
      <c r="H36" s="346"/>
      <c r="I36" s="346"/>
      <c r="J36" s="346"/>
      <c r="K36" s="346"/>
      <c r="L36" s="346"/>
      <c r="M36" s="346"/>
      <c r="N36" s="346"/>
      <c r="O36" s="346"/>
      <c r="P36" s="346"/>
      <c r="Q36" s="346"/>
      <c r="R36" s="346"/>
      <c r="S36" s="346"/>
      <c r="T36" s="346"/>
      <c r="U36" s="346"/>
      <c r="V36" s="347"/>
    </row>
    <row r="37" spans="1:22" s="16" customFormat="1" ht="21" customHeight="1" thickBot="1" x14ac:dyDescent="0.3">
      <c r="A37" s="61" t="str">
        <f>'scenario input table'!A75</f>
        <v>IP</v>
      </c>
      <c r="B37" s="62" t="str">
        <f>'scenario input table'!B75</f>
        <v>Elvas - Abrantes</v>
      </c>
      <c r="C37" s="62" t="str">
        <f>'scenario input table'!C75</f>
        <v>Elvas / Badajoz (PT/SP Border)  - Abrantes</v>
      </c>
      <c r="D37" s="23" t="str">
        <f>'scenario input table'!D75</f>
        <v>x</v>
      </c>
      <c r="E37" s="23" t="str">
        <f>'scenario input table'!E75</f>
        <v>x</v>
      </c>
      <c r="F37" s="23" t="str">
        <f>'scenario input table'!F75</f>
        <v>-</v>
      </c>
      <c r="G37" s="23">
        <f>'scenario input table'!G75</f>
        <v>500</v>
      </c>
      <c r="H37" s="23" t="str">
        <f>'scenario input table'!H75</f>
        <v>D4</v>
      </c>
      <c r="I37" s="23">
        <f>'scenario input table'!I75</f>
        <v>1</v>
      </c>
      <c r="J37" s="23" t="str">
        <f>'scenario input table'!J75</f>
        <v>IB</v>
      </c>
      <c r="K37" s="23" t="str">
        <f>'scenario input table'!K75</f>
        <v>CPb</v>
      </c>
      <c r="L37" s="23">
        <f>'scenario input table'!L75</f>
        <v>0</v>
      </c>
      <c r="M37" s="23" t="str">
        <f>'scenario input table'!M75</f>
        <v>RCT</v>
      </c>
      <c r="N37" s="23">
        <f>'scenario input table'!N75</f>
        <v>0</v>
      </c>
      <c r="O37" s="23">
        <f>'scenario input table'!O75</f>
        <v>90</v>
      </c>
      <c r="P37" s="23">
        <f>'scenario input table'!P75</f>
        <v>141</v>
      </c>
      <c r="Q37" s="31" t="str">
        <f>'scenario input table'!Q75</f>
        <v>1410 (vossloh euro 400)</v>
      </c>
      <c r="R37" s="23">
        <f>'scenario input table'!R75</f>
        <v>0</v>
      </c>
      <c r="S37" s="23">
        <f>'scenario input table'!S75</f>
        <v>17</v>
      </c>
      <c r="T37" s="23">
        <f>'scenario input table'!T75</f>
        <v>0</v>
      </c>
      <c r="U37" s="23" t="str">
        <f>'scenario input table'!U75</f>
        <v>Iberian gauge</v>
      </c>
      <c r="V37" s="114" t="str">
        <f>'scenario input table'!V53</f>
        <v>Good</v>
      </c>
    </row>
    <row r="38" spans="1:22" ht="15.75" thickBot="1" x14ac:dyDescent="0.3"/>
    <row r="39" spans="1:22" ht="15.75" customHeight="1" thickBot="1" x14ac:dyDescent="0.3">
      <c r="A39" s="371" t="s">
        <v>354</v>
      </c>
      <c r="B39" s="372"/>
      <c r="C39" s="372"/>
      <c r="D39" s="372"/>
      <c r="E39" s="372"/>
      <c r="F39" s="372"/>
      <c r="G39" s="372"/>
      <c r="H39" s="372"/>
      <c r="I39" s="372"/>
      <c r="J39" s="372"/>
      <c r="K39" s="372"/>
      <c r="L39" s="372"/>
      <c r="M39" s="372"/>
      <c r="N39" s="372"/>
      <c r="O39" s="372"/>
      <c r="P39" s="372"/>
      <c r="Q39" s="372"/>
      <c r="R39" s="372"/>
      <c r="S39" s="372"/>
      <c r="T39" s="372"/>
      <c r="U39" s="372"/>
      <c r="V39" s="373"/>
    </row>
    <row r="40" spans="1:22" s="16" customFormat="1" ht="23.25" customHeight="1" x14ac:dyDescent="0.25">
      <c r="A40" s="59" t="str">
        <f>'scenario input table'!A53</f>
        <v>ADIF</v>
      </c>
      <c r="B40" s="42" t="str">
        <f>'scenario input table'!B53</f>
        <v>Mérida - Aljucén</v>
      </c>
      <c r="C40" s="42" t="str">
        <f>'scenario input table'!C53</f>
        <v>Medina del Campo - Salamanca - Fuentes de Oñoro / Vilar Formoso (SP/PT border)</v>
      </c>
      <c r="D40" s="32" t="str">
        <f>'scenario input table'!D53</f>
        <v>x</v>
      </c>
      <c r="E40" s="32" t="str">
        <f>'scenario input table'!E53</f>
        <v>x</v>
      </c>
      <c r="F40" s="32" t="str">
        <f>'scenario input table'!F53</f>
        <v>25 kV / not electrified</v>
      </c>
      <c r="G40" s="32">
        <f>'scenario input table'!G53</f>
        <v>550</v>
      </c>
      <c r="H40" s="32" t="str">
        <f>'scenario input table'!H53</f>
        <v>D4</v>
      </c>
      <c r="I40" s="32">
        <f>'scenario input table'!I53</f>
        <v>1</v>
      </c>
      <c r="J40" s="32" t="str">
        <f>'scenario input table'!J53</f>
        <v>IB</v>
      </c>
      <c r="K40" s="32">
        <f>'scenario input table'!K53</f>
        <v>0</v>
      </c>
      <c r="L40" s="32">
        <f>'scenario input table'!L53</f>
        <v>0</v>
      </c>
      <c r="M40" s="32" t="str">
        <f>'scenario input table'!M53</f>
        <v xml:space="preserve">ASFA </v>
      </c>
      <c r="N40" s="32">
        <f>'scenario input table'!N53</f>
        <v>0</v>
      </c>
      <c r="O40" s="32" t="str">
        <f>'scenario input table'!O53</f>
        <v xml:space="preserve">no restriction up to 120 </v>
      </c>
      <c r="P40" s="32" t="str">
        <f>'scenario input table'!P53</f>
        <v>appr. 202 (excl. Portugal)</v>
      </c>
      <c r="Q40" s="32" t="str">
        <f>'scenario input table'!Q53</f>
        <v>1300t Diesel</v>
      </c>
      <c r="R40" s="32">
        <f>'scenario input table'!R53</f>
        <v>0</v>
      </c>
      <c r="S40" s="32">
        <f>'scenario input table'!S53</f>
        <v>18</v>
      </c>
      <c r="T40" s="32" t="str">
        <f>'scenario input table'!T53</f>
        <v>Fuentes de Oñoro (PT Border)</v>
      </c>
      <c r="U40" s="32" t="str">
        <f>'scenario input table'!U53</f>
        <v>Iberian gauge</v>
      </c>
      <c r="V40" s="37" t="str">
        <f>'scenario input table'!V53</f>
        <v>Good</v>
      </c>
    </row>
    <row r="41" spans="1:22" s="16" customFormat="1" ht="23.25" customHeight="1" x14ac:dyDescent="0.25">
      <c r="A41" s="63" t="str">
        <f>'scenario input table'!A67</f>
        <v>IP</v>
      </c>
      <c r="B41" s="65" t="str">
        <f>'scenario input table'!B67</f>
        <v>Fuentes de Oñoro / Vilar Formoso (SP/PT border) - Guarda</v>
      </c>
      <c r="C41" s="65" t="str">
        <f>'scenario input table'!C67</f>
        <v>Fuentes de Oñoro / Vilar Formoso (SP/PT border) - Guarda</v>
      </c>
      <c r="D41" s="34" t="str">
        <f>'scenario input table'!D67</f>
        <v>x</v>
      </c>
      <c r="E41" s="34" t="str">
        <f>'scenario input table'!E67</f>
        <v>x</v>
      </c>
      <c r="F41" s="34" t="str">
        <f>'scenario input table'!F67</f>
        <v>25 kV</v>
      </c>
      <c r="G41" s="118">
        <f>'scenario input table'!G67</f>
        <v>515</v>
      </c>
      <c r="H41" s="34" t="str">
        <f>'scenario input table'!H67</f>
        <v>D4</v>
      </c>
      <c r="I41" s="34">
        <f>'scenario input table'!I67</f>
        <v>1</v>
      </c>
      <c r="J41" s="34" t="str">
        <f>'scenario input table'!J67</f>
        <v>IB</v>
      </c>
      <c r="K41" s="34" t="str">
        <f>'scenario input table'!K67</f>
        <v>CPb+</v>
      </c>
      <c r="L41" s="34">
        <f>'scenario input table'!L67</f>
        <v>0</v>
      </c>
      <c r="M41" s="34" t="str">
        <f>'scenario input table'!M67</f>
        <v>Convel</v>
      </c>
      <c r="N41" s="34">
        <f>'scenario input table'!N67</f>
        <v>0</v>
      </c>
      <c r="O41" s="34">
        <f>'scenario input table'!O67</f>
        <v>120</v>
      </c>
      <c r="P41" s="34">
        <f>'scenario input table'!P67</f>
        <v>46</v>
      </c>
      <c r="Q41" s="34" t="str">
        <f>'scenario input table'!Q67</f>
        <v>1000 (siemens 5600)</v>
      </c>
      <c r="R41" s="34">
        <f>'scenario input table'!R67</f>
        <v>0</v>
      </c>
      <c r="S41" s="34">
        <f>'scenario input table'!S67</f>
        <v>19</v>
      </c>
      <c r="T41" s="34" t="str">
        <f>'scenario input table'!T67</f>
        <v>SP</v>
      </c>
      <c r="U41" s="34" t="str">
        <f>'scenario input table'!U67</f>
        <v>Iberian gauge</v>
      </c>
      <c r="V41" s="112" t="str">
        <f>'scenario input table'!V53</f>
        <v>Good</v>
      </c>
    </row>
    <row r="42" spans="1:22" s="16" customFormat="1" ht="23.25" customHeight="1" thickBot="1" x14ac:dyDescent="0.3">
      <c r="A42" s="60" t="str">
        <f>'scenario input table'!A66</f>
        <v>IP</v>
      </c>
      <c r="B42" s="43" t="str">
        <f>'scenario input table'!B66</f>
        <v>Guarda - Pampilhosa - Abrantes</v>
      </c>
      <c r="C42" s="43" t="str">
        <f>'scenario input table'!C66</f>
        <v>Guarda - Pampilhosa - Entroncamento - Abrantes</v>
      </c>
      <c r="D42" s="29" t="str">
        <f>'scenario input table'!D66</f>
        <v>x</v>
      </c>
      <c r="E42" s="29" t="str">
        <f>'scenario input table'!E66</f>
        <v>x</v>
      </c>
      <c r="F42" s="29" t="str">
        <f>'scenario input table'!F66</f>
        <v>25 kV</v>
      </c>
      <c r="G42" s="29">
        <f>'scenario input table'!G66</f>
        <v>500</v>
      </c>
      <c r="H42" s="29" t="str">
        <f>'scenario input table'!H66</f>
        <v>D4</v>
      </c>
      <c r="I42" s="29" t="str">
        <f>'scenario input table'!I66</f>
        <v>1-2</v>
      </c>
      <c r="J42" s="29" t="str">
        <f>'scenario input table'!J66</f>
        <v>IB</v>
      </c>
      <c r="K42" s="29" t="str">
        <f>'scenario input table'!K66</f>
        <v xml:space="preserve"> CPb+</v>
      </c>
      <c r="L42" s="29">
        <f>'scenario input table'!L66</f>
        <v>0</v>
      </c>
      <c r="M42" s="29" t="str">
        <f>'scenario input table'!M66</f>
        <v>Convel</v>
      </c>
      <c r="N42" s="29">
        <f>'scenario input table'!N66</f>
        <v>0</v>
      </c>
      <c r="O42" s="29" t="str">
        <f>'scenario input table'!O66</f>
        <v>90 - 120</v>
      </c>
      <c r="P42" s="29">
        <f>'scenario input table'!P66</f>
        <v>307</v>
      </c>
      <c r="Q42" s="29" t="str">
        <f>'scenario input table'!Q66</f>
        <v>900 (siemens 5600)</v>
      </c>
      <c r="R42" s="29">
        <f>'scenario input table'!R66</f>
        <v>0</v>
      </c>
      <c r="S42" s="29">
        <f>'scenario input table'!S66</f>
        <v>22</v>
      </c>
      <c r="T42" s="29">
        <f>'scenario input table'!T66</f>
        <v>0</v>
      </c>
      <c r="U42" s="29" t="str">
        <f>'scenario input table'!U66</f>
        <v>Iberian gauge</v>
      </c>
      <c r="V42" s="113" t="str">
        <f>'scenario input table'!V53</f>
        <v>Good</v>
      </c>
    </row>
    <row r="43" spans="1:22" s="16" customFormat="1" ht="14.25" customHeight="1" thickBot="1" x14ac:dyDescent="0.3">
      <c r="A43" s="41"/>
      <c r="B43" s="47"/>
      <c r="C43" s="47"/>
      <c r="D43" s="46"/>
      <c r="E43" s="46"/>
      <c r="F43" s="46"/>
      <c r="G43" s="46"/>
      <c r="H43" s="46"/>
      <c r="I43" s="46"/>
      <c r="J43" s="46"/>
      <c r="K43" s="46"/>
      <c r="L43" s="46"/>
      <c r="M43" s="46"/>
      <c r="N43" s="46"/>
      <c r="O43" s="46"/>
      <c r="P43" s="46"/>
      <c r="Q43" s="46"/>
      <c r="R43" s="46"/>
      <c r="S43" s="46"/>
      <c r="T43" s="46"/>
      <c r="U43" s="46"/>
      <c r="V43" s="46"/>
    </row>
    <row r="44" spans="1:22" s="16" customFormat="1" ht="15" customHeight="1" thickBot="1" x14ac:dyDescent="0.3">
      <c r="A44" s="371" t="s">
        <v>359</v>
      </c>
      <c r="B44" s="372"/>
      <c r="C44" s="372"/>
      <c r="D44" s="372"/>
      <c r="E44" s="372"/>
      <c r="F44" s="372"/>
      <c r="G44" s="372"/>
      <c r="H44" s="372"/>
      <c r="I44" s="372"/>
      <c r="J44" s="372"/>
      <c r="K44" s="372"/>
      <c r="L44" s="372"/>
      <c r="M44" s="372"/>
      <c r="N44" s="372"/>
      <c r="O44" s="372"/>
      <c r="P44" s="372"/>
      <c r="Q44" s="372"/>
      <c r="R44" s="372"/>
      <c r="S44" s="372"/>
      <c r="T44" s="372"/>
      <c r="U44" s="372"/>
      <c r="V44" s="373"/>
    </row>
    <row r="45" spans="1:22" s="16" customFormat="1" ht="22.5" x14ac:dyDescent="0.25">
      <c r="A45" s="59" t="str">
        <f>'scenario input table'!A53</f>
        <v>ADIF</v>
      </c>
      <c r="B45" s="39" t="str">
        <f>'scenario input table'!B53</f>
        <v>Mérida - Aljucén</v>
      </c>
      <c r="C45" s="42" t="str">
        <f>'scenario input table'!C53</f>
        <v>Medina del Campo - Salamanca - Fuentes de Oñoro / Vilar Formoso (SP/PT border)</v>
      </c>
      <c r="D45" s="32" t="str">
        <f>'scenario input table'!D53</f>
        <v>x</v>
      </c>
      <c r="E45" s="32" t="str">
        <f>'scenario input table'!E53</f>
        <v>x</v>
      </c>
      <c r="F45" s="32" t="str">
        <f>'scenario input table'!F53</f>
        <v>25 kV / not electrified</v>
      </c>
      <c r="G45" s="32">
        <f>'scenario input table'!G53</f>
        <v>550</v>
      </c>
      <c r="H45" s="32" t="str">
        <f>'scenario input table'!H53</f>
        <v>D4</v>
      </c>
      <c r="I45" s="32">
        <f>'scenario input table'!I53</f>
        <v>1</v>
      </c>
      <c r="J45" s="32" t="str">
        <f>'scenario input table'!J53</f>
        <v>IB</v>
      </c>
      <c r="K45" s="32">
        <f>'scenario input table'!K53</f>
        <v>0</v>
      </c>
      <c r="L45" s="32">
        <f>'scenario input table'!L53</f>
        <v>0</v>
      </c>
      <c r="M45" s="32" t="str">
        <f>'scenario input table'!M53</f>
        <v xml:space="preserve">ASFA </v>
      </c>
      <c r="N45" s="32">
        <f>'scenario input table'!N53</f>
        <v>0</v>
      </c>
      <c r="O45" s="32" t="str">
        <f>'scenario input table'!O53</f>
        <v xml:space="preserve">no restriction up to 120 </v>
      </c>
      <c r="P45" s="32" t="str">
        <f>'scenario input table'!P53</f>
        <v>appr. 202 (excl. Portugal)</v>
      </c>
      <c r="Q45" s="32" t="str">
        <f>'scenario input table'!Q53</f>
        <v>1300t Diesel</v>
      </c>
      <c r="R45" s="32">
        <f>'scenario input table'!R53</f>
        <v>0</v>
      </c>
      <c r="S45" s="32">
        <f>'scenario input table'!S53</f>
        <v>18</v>
      </c>
      <c r="T45" s="32" t="str">
        <f>'scenario input table'!T53</f>
        <v>Fuentes de Oñoro (PT Border)</v>
      </c>
      <c r="U45" s="32" t="str">
        <f>'scenario input table'!U53</f>
        <v>Iberian gauge</v>
      </c>
      <c r="V45" s="37" t="str">
        <f>'scenario input table'!V53</f>
        <v>Good</v>
      </c>
    </row>
    <row r="46" spans="1:22" s="16" customFormat="1" ht="22.5" x14ac:dyDescent="0.25">
      <c r="A46" s="63" t="str">
        <f>'scenario input table'!A67</f>
        <v>IP</v>
      </c>
      <c r="B46" s="64" t="str">
        <f>'scenario input table'!B67</f>
        <v>Fuentes de Oñoro / Vilar Formoso (SP/PT border) - Guarda</v>
      </c>
      <c r="C46" s="65" t="str">
        <f>'scenario input table'!C67</f>
        <v>Fuentes de Oñoro / Vilar Formoso (SP/PT border) - Guarda</v>
      </c>
      <c r="D46" s="34" t="str">
        <f>'scenario input table'!D67</f>
        <v>x</v>
      </c>
      <c r="E46" s="34" t="str">
        <f>'scenario input table'!E67</f>
        <v>x</v>
      </c>
      <c r="F46" s="34" t="str">
        <f>'scenario input table'!F67</f>
        <v>25 kV</v>
      </c>
      <c r="G46" s="34">
        <f>'scenario input table'!G67</f>
        <v>515</v>
      </c>
      <c r="H46" s="34" t="str">
        <f>'scenario input table'!H67</f>
        <v>D4</v>
      </c>
      <c r="I46" s="34">
        <f>'scenario input table'!I67</f>
        <v>1</v>
      </c>
      <c r="J46" s="34" t="str">
        <f>'scenario input table'!J67</f>
        <v>IB</v>
      </c>
      <c r="K46" s="34" t="str">
        <f>'scenario input table'!K67</f>
        <v>CPb+</v>
      </c>
      <c r="L46" s="34">
        <f>'scenario input table'!L67</f>
        <v>0</v>
      </c>
      <c r="M46" s="34" t="str">
        <f>'scenario input table'!M67</f>
        <v>Convel</v>
      </c>
      <c r="N46" s="34">
        <f>'scenario input table'!N67</f>
        <v>0</v>
      </c>
      <c r="O46" s="34">
        <f>'scenario input table'!O67</f>
        <v>120</v>
      </c>
      <c r="P46" s="34">
        <f>'scenario input table'!P67</f>
        <v>46</v>
      </c>
      <c r="Q46" s="34" t="str">
        <f>'scenario input table'!Q67</f>
        <v>1000 (siemens 5600)</v>
      </c>
      <c r="R46" s="34">
        <f>'scenario input table'!R67</f>
        <v>0</v>
      </c>
      <c r="S46" s="34">
        <f>'scenario input table'!S67</f>
        <v>19</v>
      </c>
      <c r="T46" s="34" t="str">
        <f>'scenario input table'!T67</f>
        <v>SP</v>
      </c>
      <c r="U46" s="34" t="str">
        <f>'scenario input table'!U67</f>
        <v>Iberian gauge</v>
      </c>
      <c r="V46" s="112" t="str">
        <f>'scenario input table'!V53</f>
        <v>Good</v>
      </c>
    </row>
    <row r="47" spans="1:22" ht="23.25" thickBot="1" x14ac:dyDescent="0.3">
      <c r="A47" s="60" t="str">
        <f>'scenario input table'!A64</f>
        <v>IP</v>
      </c>
      <c r="B47" s="40">
        <f>'scenario input table'!B64</f>
        <v>0</v>
      </c>
      <c r="C47" s="43" t="str">
        <f>'scenario input table'!C64</f>
        <v>Guarda - Abrantes</v>
      </c>
      <c r="D47" s="29" t="str">
        <f>'scenario input table'!D64</f>
        <v>x</v>
      </c>
      <c r="E47" s="29" t="str">
        <f>'scenario input table'!E64</f>
        <v>x</v>
      </c>
      <c r="F47" s="29" t="str">
        <f>'scenario input table'!F64</f>
        <v>25 kV</v>
      </c>
      <c r="G47" s="29">
        <f>'scenario input table'!G64</f>
        <v>500</v>
      </c>
      <c r="H47" s="29" t="str">
        <f>'scenario input table'!H64</f>
        <v>D2</v>
      </c>
      <c r="I47" s="29">
        <f>'scenario input table'!I64</f>
        <v>1</v>
      </c>
      <c r="J47" s="29" t="str">
        <f>'scenario input table'!J64</f>
        <v>IB</v>
      </c>
      <c r="K47" s="29" t="str">
        <f>'scenario input table'!K64</f>
        <v>CPb+</v>
      </c>
      <c r="L47" s="29">
        <f>'scenario input table'!L64</f>
        <v>0</v>
      </c>
      <c r="M47" s="29" t="str">
        <f>'scenario input table'!M64</f>
        <v>Convel</v>
      </c>
      <c r="N47" s="29">
        <f>'scenario input table'!N64</f>
        <v>0</v>
      </c>
      <c r="O47" s="29">
        <f>'scenario input table'!O64</f>
        <v>100</v>
      </c>
      <c r="P47" s="29">
        <f>'scenario input table'!P64</f>
        <v>212</v>
      </c>
      <c r="Q47" s="29" t="str">
        <f>'scenario input table'!Q64</f>
        <v>900 (siemens 5600)</v>
      </c>
      <c r="R47" s="29">
        <f>'scenario input table'!R64</f>
        <v>0</v>
      </c>
      <c r="S47" s="29">
        <f>'scenario input table'!S64</f>
        <v>22</v>
      </c>
      <c r="T47" s="29">
        <f>'scenario input table'!T64</f>
        <v>0</v>
      </c>
      <c r="U47" s="29" t="str">
        <f>'scenario input table'!U64</f>
        <v>Iberian gauge</v>
      </c>
      <c r="V47" s="113" t="str">
        <f>'scenario input table'!V53</f>
        <v>Good</v>
      </c>
    </row>
    <row r="48" spans="1:22" ht="15.75" customHeight="1" thickBot="1" x14ac:dyDescent="0.3">
      <c r="A48" s="397" t="s">
        <v>355</v>
      </c>
      <c r="B48" s="398"/>
      <c r="C48" s="398"/>
      <c r="D48" s="398"/>
      <c r="E48" s="398"/>
      <c r="F48" s="398"/>
      <c r="G48" s="398"/>
      <c r="H48" s="398"/>
      <c r="I48" s="398"/>
      <c r="J48" s="398"/>
      <c r="K48" s="398"/>
      <c r="L48" s="398"/>
      <c r="M48" s="398"/>
      <c r="N48" s="398"/>
      <c r="O48" s="398"/>
      <c r="P48" s="398"/>
      <c r="Q48" s="398"/>
      <c r="R48" s="398"/>
      <c r="S48" s="398"/>
      <c r="T48" s="398"/>
      <c r="U48" s="398"/>
      <c r="V48" s="422"/>
    </row>
    <row r="49" spans="1:22" ht="22.5" x14ac:dyDescent="0.25">
      <c r="A49" s="66" t="str">
        <f>'scenario input table'!A49</f>
        <v>ADIF</v>
      </c>
      <c r="B49" s="42" t="str">
        <f>'scenario input table'!B49</f>
        <v>Salamanca - Fuentes de Oñoro / Vilar Formoso (SP/PT border)</v>
      </c>
      <c r="C49" s="42" t="str">
        <f>'scenario input table'!C49</f>
        <v>Medina del Campo - Zamora - Ourense - Tui (PT Border)</v>
      </c>
      <c r="D49" s="32" t="str">
        <f>'scenario input table'!D49</f>
        <v>x</v>
      </c>
      <c r="E49" s="32" t="str">
        <f>'scenario input table'!E49</f>
        <v>x</v>
      </c>
      <c r="F49" s="32" t="str">
        <f>'scenario input table'!F49</f>
        <v>3 kV DC/not electrified</v>
      </c>
      <c r="G49" s="32">
        <f>'scenario input table'!G49</f>
        <v>400</v>
      </c>
      <c r="H49" s="32" t="str">
        <f>'scenario input table'!H49</f>
        <v>D4</v>
      </c>
      <c r="I49" s="32">
        <f>'scenario input table'!I49</f>
        <v>1</v>
      </c>
      <c r="J49" s="32" t="str">
        <f>'scenario input table'!J49</f>
        <v>IB</v>
      </c>
      <c r="K49" s="32">
        <f>'scenario input table'!K49</f>
        <v>0</v>
      </c>
      <c r="L49" s="32">
        <f>'scenario input table'!L49</f>
        <v>0</v>
      </c>
      <c r="M49" s="32" t="str">
        <f>'scenario input table'!M49</f>
        <v>ASFA</v>
      </c>
      <c r="N49" s="32">
        <f>'scenario input table'!N49</f>
        <v>0</v>
      </c>
      <c r="O49" s="32" t="str">
        <f>'scenario input table'!O49</f>
        <v xml:space="preserve">no restriction up to 120 </v>
      </c>
      <c r="P49" s="32" t="str">
        <f>'scenario input table'!P49</f>
        <v>442 (excl. Portugal)</v>
      </c>
      <c r="Q49" s="32" t="str">
        <f>'scenario input table'!Q49</f>
        <v>1100t Diesel</v>
      </c>
      <c r="R49" s="32">
        <f>'scenario input table'!R49</f>
        <v>0</v>
      </c>
      <c r="S49" s="32">
        <f>'scenario input table'!S49</f>
        <v>18</v>
      </c>
      <c r="T49" s="32" t="str">
        <f>'scenario input table'!T49</f>
        <v xml:space="preserve"> Tui (PT Border)</v>
      </c>
      <c r="U49" s="32" t="str">
        <f>'scenario input table'!U49</f>
        <v>Iberian gauge</v>
      </c>
      <c r="V49" s="37" t="str">
        <f>'scenario input table'!V49</f>
        <v>Good</v>
      </c>
    </row>
    <row r="50" spans="1:22" ht="45" x14ac:dyDescent="0.25">
      <c r="A50" s="68" t="str">
        <f>'scenario input table'!A62</f>
        <v>IP</v>
      </c>
      <c r="B50" s="43" t="str">
        <f>'scenario input table'!B62</f>
        <v xml:space="preserve">Pampilhosa - Plataforma de Cacia </v>
      </c>
      <c r="C50" s="43" t="str">
        <f>'scenario input table'!C62</f>
        <v>Tui / Valença (SP/PT border) - Contumil</v>
      </c>
      <c r="D50" s="29" t="str">
        <f>'scenario input table'!D62</f>
        <v>x</v>
      </c>
      <c r="E50" s="29" t="str">
        <f>'scenario input table'!E62</f>
        <v>x</v>
      </c>
      <c r="F50" s="29" t="str">
        <f>'scenario input table'!F62</f>
        <v>25 kV</v>
      </c>
      <c r="G50" s="29">
        <f>'scenario input table'!G62</f>
        <v>300</v>
      </c>
      <c r="H50" s="29" t="str">
        <f>'scenario input table'!H62</f>
        <v>D4</v>
      </c>
      <c r="I50" s="29">
        <f>'scenario input table'!I62</f>
        <v>1</v>
      </c>
      <c r="J50" s="29" t="str">
        <f>'scenario input table'!J62</f>
        <v>IB</v>
      </c>
      <c r="K50" s="29" t="str">
        <f>'scenario input table'!K62</f>
        <v>CPb</v>
      </c>
      <c r="L50" s="29">
        <f>'scenario input table'!L62</f>
        <v>0</v>
      </c>
      <c r="M50" s="29" t="str">
        <f>'scenario input table'!M62</f>
        <v>RCT/Convel</v>
      </c>
      <c r="N50" s="29">
        <f>'scenario input table'!N62</f>
        <v>0</v>
      </c>
      <c r="O50" s="29">
        <f>'scenario input table'!O62</f>
        <v>120</v>
      </c>
      <c r="P50" s="29">
        <f>'scenario input table'!P62</f>
        <v>184</v>
      </c>
      <c r="Q50" s="29" t="str">
        <f>'scenario input table'!Q62</f>
        <v>1210 (vossloh euro 4000) and 1100 (siemens 5600)</v>
      </c>
      <c r="R50" s="29">
        <f>'scenario input table'!R62</f>
        <v>0</v>
      </c>
      <c r="S50" s="29">
        <f>'scenario input table'!S62</f>
        <v>18</v>
      </c>
      <c r="T50" s="29" t="str">
        <f>'scenario input table'!T62</f>
        <v>SP</v>
      </c>
      <c r="U50" s="29" t="str">
        <f>'scenario input table'!U62</f>
        <v>Iberian gauge</v>
      </c>
      <c r="V50" s="117" t="str">
        <f>'scenario input table'!V62</f>
        <v>Limited</v>
      </c>
    </row>
  </sheetData>
  <mergeCells count="19">
    <mergeCell ref="A1:U1"/>
    <mergeCell ref="A26:U26"/>
    <mergeCell ref="B28:T28"/>
    <mergeCell ref="B30:T30"/>
    <mergeCell ref="B29:T29"/>
    <mergeCell ref="A36:V36"/>
    <mergeCell ref="A39:V39"/>
    <mergeCell ref="A48:V48"/>
    <mergeCell ref="M33:M34"/>
    <mergeCell ref="Q33:Q34"/>
    <mergeCell ref="R33:R34"/>
    <mergeCell ref="A33:A34"/>
    <mergeCell ref="D33:E33"/>
    <mergeCell ref="F33:H33"/>
    <mergeCell ref="J33:J34"/>
    <mergeCell ref="K33:K34"/>
    <mergeCell ref="L33:L34"/>
    <mergeCell ref="S33:S34"/>
    <mergeCell ref="A44:V44"/>
  </mergeCells>
  <conditionalFormatting sqref="A36">
    <cfRule type="cellIs" dxfId="16" priority="11" operator="between">
      <formula>0</formula>
      <formula>0</formula>
    </cfRule>
  </conditionalFormatting>
  <conditionalFormatting sqref="A39">
    <cfRule type="cellIs" dxfId="15" priority="10" operator="between">
      <formula>0</formula>
      <formula>0</formula>
    </cfRule>
  </conditionalFormatting>
  <conditionalFormatting sqref="A48">
    <cfRule type="cellIs" dxfId="14" priority="9" operator="between">
      <formula>0</formula>
      <formula>0</formula>
    </cfRule>
  </conditionalFormatting>
  <conditionalFormatting sqref="V37 A39 A48 A37:U38 A40:V43 A49:V50">
    <cfRule type="cellIs" dxfId="13" priority="8" operator="equal">
      <formula>0</formula>
    </cfRule>
  </conditionalFormatting>
  <conditionalFormatting sqref="A44">
    <cfRule type="cellIs" dxfId="12" priority="7" operator="between">
      <formula>0</formula>
      <formula>0</formula>
    </cfRule>
  </conditionalFormatting>
  <conditionalFormatting sqref="A44 A45:V47">
    <cfRule type="cellIs" dxfId="11" priority="6" operator="equal">
      <formula>0</formula>
    </cfRule>
  </conditionalFormatting>
  <conditionalFormatting sqref="A1">
    <cfRule type="cellIs" dxfId="10" priority="4" operator="between">
      <formula>0</formula>
      <formula>0</formula>
    </cfRule>
  </conditionalFormatting>
  <conditionalFormatting sqref="A1">
    <cfRule type="cellIs" dxfId="9" priority="3" operator="equal">
      <formula>0</formula>
    </cfRule>
  </conditionalFormatting>
  <conditionalFormatting sqref="A26">
    <cfRule type="cellIs" dxfId="8" priority="2" operator="between">
      <formula>0</formula>
      <formula>0</formula>
    </cfRule>
  </conditionalFormatting>
  <conditionalFormatting sqref="A26">
    <cfRule type="cellIs" dxfId="7" priority="1" operator="equal">
      <formula>0</formula>
    </cfRule>
  </conditionalFormatting>
  <pageMargins left="0.7" right="0.7" top="0.75" bottom="0.75" header="0.3" footer="0.3"/>
  <pageSetup paperSize="9" orientation="portrait" r:id="rId1"/>
  <headerFooter>
    <oddFooter>&amp;L_x000D_&amp;1#&amp;"Calibri"&amp;10&amp;K008000 Interne SNCF Réseau</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V39"/>
  <sheetViews>
    <sheetView workbookViewId="0">
      <selection activeCell="A10" sqref="A10"/>
    </sheetView>
  </sheetViews>
  <sheetFormatPr baseColWidth="10" defaultColWidth="9" defaultRowHeight="15" x14ac:dyDescent="0.25"/>
  <cols>
    <col min="2" max="2" width="23.42578125" hidden="1" customWidth="1"/>
    <col min="3" max="3" width="24.85546875" style="30" customWidth="1"/>
    <col min="4" max="4" width="5.42578125" customWidth="1"/>
    <col min="5" max="5" width="4.7109375" customWidth="1"/>
    <col min="6" max="6" width="11.42578125" style="30" customWidth="1"/>
    <col min="11" max="11" width="9.140625" customWidth="1"/>
    <col min="12" max="12" width="9.42578125" customWidth="1"/>
    <col min="14" max="14" width="0" hidden="1" customWidth="1"/>
    <col min="15" max="15" width="11.85546875" style="30" customWidth="1"/>
    <col min="16" max="16" width="11.5703125" customWidth="1"/>
    <col min="17" max="17" width="16.5703125" customWidth="1"/>
    <col min="18" max="18" width="0" hidden="1" customWidth="1"/>
    <col min="21" max="21" width="10.5703125" customWidth="1"/>
  </cols>
  <sheetData>
    <row r="1" spans="1:21" ht="15.75" x14ac:dyDescent="0.25">
      <c r="A1" s="336" t="s">
        <v>41</v>
      </c>
      <c r="B1" s="337"/>
      <c r="C1" s="337"/>
      <c r="D1" s="337"/>
      <c r="E1" s="337"/>
      <c r="F1" s="337"/>
      <c r="G1" s="337"/>
      <c r="H1" s="337"/>
      <c r="I1" s="337"/>
      <c r="J1" s="337"/>
      <c r="K1" s="337"/>
      <c r="L1" s="337"/>
      <c r="M1" s="337"/>
      <c r="N1" s="337"/>
      <c r="O1" s="337"/>
      <c r="P1" s="337"/>
      <c r="Q1" s="337"/>
      <c r="R1" s="337"/>
      <c r="S1" s="337"/>
      <c r="T1" s="337"/>
      <c r="U1" s="338"/>
    </row>
    <row r="2" spans="1:21" x14ac:dyDescent="0.25">
      <c r="A2" s="121"/>
      <c r="U2" s="122"/>
    </row>
    <row r="3" spans="1:21" x14ac:dyDescent="0.25">
      <c r="A3" s="121"/>
      <c r="U3" s="122"/>
    </row>
    <row r="4" spans="1:21" x14ac:dyDescent="0.25">
      <c r="A4" s="121"/>
      <c r="U4" s="122"/>
    </row>
    <row r="5" spans="1:21" x14ac:dyDescent="0.25">
      <c r="A5" s="121"/>
      <c r="U5" s="122"/>
    </row>
    <row r="6" spans="1:21" x14ac:dyDescent="0.25">
      <c r="A6" s="121"/>
      <c r="U6" s="122"/>
    </row>
    <row r="7" spans="1:21" x14ac:dyDescent="0.25">
      <c r="A7" s="121"/>
      <c r="U7" s="122"/>
    </row>
    <row r="8" spans="1:21" x14ac:dyDescent="0.25">
      <c r="A8" s="121"/>
      <c r="U8" s="122"/>
    </row>
    <row r="9" spans="1:21" x14ac:dyDescent="0.25">
      <c r="A9" s="121"/>
      <c r="U9" s="122"/>
    </row>
    <row r="10" spans="1:21" x14ac:dyDescent="0.25">
      <c r="A10" s="121"/>
      <c r="U10" s="122"/>
    </row>
    <row r="11" spans="1:21" x14ac:dyDescent="0.25">
      <c r="A11" s="121"/>
      <c r="U11" s="122"/>
    </row>
    <row r="12" spans="1:21" x14ac:dyDescent="0.25">
      <c r="A12" s="121"/>
      <c r="U12" s="122"/>
    </row>
    <row r="13" spans="1:21" x14ac:dyDescent="0.25">
      <c r="A13" s="121"/>
      <c r="U13" s="122"/>
    </row>
    <row r="14" spans="1:21" x14ac:dyDescent="0.25">
      <c r="A14" s="121"/>
      <c r="U14" s="122"/>
    </row>
    <row r="15" spans="1:21" x14ac:dyDescent="0.25">
      <c r="A15" s="121"/>
      <c r="U15" s="122"/>
    </row>
    <row r="16" spans="1:21" x14ac:dyDescent="0.25">
      <c r="A16" s="121"/>
      <c r="U16" s="122"/>
    </row>
    <row r="17" spans="1:22" x14ac:dyDescent="0.25">
      <c r="A17" s="121"/>
      <c r="U17" s="122"/>
    </row>
    <row r="18" spans="1:22" x14ac:dyDescent="0.25">
      <c r="A18" s="121"/>
      <c r="U18" s="122"/>
    </row>
    <row r="19" spans="1:22" x14ac:dyDescent="0.25">
      <c r="A19" s="121"/>
      <c r="U19" s="122"/>
    </row>
    <row r="20" spans="1:22" x14ac:dyDescent="0.25">
      <c r="A20" s="121"/>
      <c r="U20" s="122"/>
    </row>
    <row r="21" spans="1:22" x14ac:dyDescent="0.25">
      <c r="A21" s="121"/>
      <c r="U21" s="122"/>
    </row>
    <row r="22" spans="1:22" x14ac:dyDescent="0.25">
      <c r="A22" s="121"/>
      <c r="U22" s="122"/>
    </row>
    <row r="23" spans="1:22" x14ac:dyDescent="0.25">
      <c r="A23" s="121"/>
      <c r="U23" s="122"/>
    </row>
    <row r="24" spans="1:22" x14ac:dyDescent="0.25">
      <c r="A24" s="123"/>
      <c r="B24" s="125"/>
      <c r="C24" s="146"/>
      <c r="D24" s="125"/>
      <c r="E24" s="125"/>
      <c r="F24" s="146"/>
      <c r="G24" s="125"/>
      <c r="H24" s="125"/>
      <c r="I24" s="125"/>
      <c r="J24" s="125"/>
      <c r="K24" s="125"/>
      <c r="L24" s="125"/>
      <c r="M24" s="125"/>
      <c r="N24" s="125"/>
      <c r="O24" s="146"/>
      <c r="P24" s="125"/>
      <c r="Q24" s="125"/>
      <c r="R24" s="125"/>
      <c r="S24" s="125"/>
      <c r="T24" s="125"/>
      <c r="U24" s="126"/>
    </row>
    <row r="26" spans="1:22" ht="15.75" x14ac:dyDescent="0.25">
      <c r="A26" s="336" t="s">
        <v>42</v>
      </c>
      <c r="B26" s="337"/>
      <c r="C26" s="337"/>
      <c r="D26" s="337"/>
      <c r="E26" s="337"/>
      <c r="F26" s="337"/>
      <c r="G26" s="337"/>
      <c r="H26" s="337"/>
      <c r="I26" s="337"/>
      <c r="J26" s="337"/>
      <c r="K26" s="337"/>
      <c r="L26" s="337"/>
      <c r="M26" s="337"/>
      <c r="N26" s="337"/>
      <c r="O26" s="337"/>
      <c r="P26" s="337"/>
      <c r="Q26" s="337"/>
      <c r="R26" s="337"/>
      <c r="S26" s="337"/>
      <c r="T26" s="337"/>
      <c r="U26" s="338"/>
    </row>
    <row r="27" spans="1:22" ht="45" x14ac:dyDescent="0.25">
      <c r="A27" s="149" t="s">
        <v>42</v>
      </c>
      <c r="B27" s="162" t="s">
        <v>43</v>
      </c>
      <c r="C27" s="163"/>
      <c r="D27" s="163"/>
      <c r="E27" s="163"/>
      <c r="F27" s="163"/>
      <c r="G27" s="163"/>
      <c r="H27" s="163"/>
      <c r="I27" s="163"/>
      <c r="J27" s="163"/>
      <c r="K27" s="163"/>
      <c r="L27" s="163"/>
      <c r="M27" s="163"/>
      <c r="N27" s="163"/>
      <c r="O27" s="163"/>
      <c r="P27" s="163"/>
      <c r="Q27" s="163"/>
      <c r="R27" s="163"/>
      <c r="S27" s="163"/>
      <c r="T27" s="164"/>
      <c r="U27" s="149" t="s">
        <v>66</v>
      </c>
    </row>
    <row r="28" spans="1:22" x14ac:dyDescent="0.25">
      <c r="A28" s="151" t="s">
        <v>360</v>
      </c>
      <c r="B28" s="423"/>
      <c r="C28" s="377"/>
      <c r="D28" s="377"/>
      <c r="E28" s="377"/>
      <c r="F28" s="377"/>
      <c r="G28" s="377"/>
      <c r="H28" s="377"/>
      <c r="I28" s="377"/>
      <c r="J28" s="377"/>
      <c r="K28" s="377"/>
      <c r="L28" s="377"/>
      <c r="M28" s="377"/>
      <c r="N28" s="377"/>
      <c r="O28" s="377"/>
      <c r="P28" s="377"/>
      <c r="Q28" s="377"/>
      <c r="R28" s="377"/>
      <c r="S28" s="377"/>
      <c r="T28" s="378"/>
      <c r="U28" s="148"/>
    </row>
    <row r="31" spans="1:22" ht="28.5" customHeight="1" x14ac:dyDescent="0.25">
      <c r="A31" s="354" t="s">
        <v>46</v>
      </c>
      <c r="B31" s="79" t="s">
        <v>6</v>
      </c>
      <c r="C31" s="35" t="s">
        <v>8</v>
      </c>
      <c r="D31" s="348" t="s">
        <v>47</v>
      </c>
      <c r="E31" s="348"/>
      <c r="F31" s="348" t="s">
        <v>48</v>
      </c>
      <c r="G31" s="348"/>
      <c r="H31" s="348"/>
      <c r="I31" s="79"/>
      <c r="J31" s="350" t="s">
        <v>49</v>
      </c>
      <c r="K31" s="350" t="s">
        <v>50</v>
      </c>
      <c r="L31" s="352" t="s">
        <v>51</v>
      </c>
      <c r="M31" s="348" t="s">
        <v>26</v>
      </c>
      <c r="N31" s="92" t="s">
        <v>52</v>
      </c>
      <c r="O31" s="80" t="s">
        <v>52</v>
      </c>
      <c r="P31" s="80" t="s">
        <v>30</v>
      </c>
      <c r="Q31" s="350" t="s">
        <v>53</v>
      </c>
      <c r="R31" s="374" t="s">
        <v>54</v>
      </c>
      <c r="S31" s="350" t="s">
        <v>54</v>
      </c>
      <c r="T31" s="17" t="s">
        <v>55</v>
      </c>
      <c r="U31" s="17" t="s">
        <v>56</v>
      </c>
      <c r="V31" s="83" t="s">
        <v>57</v>
      </c>
    </row>
    <row r="32" spans="1:22" ht="33" customHeight="1" thickBot="1" x14ac:dyDescent="0.3">
      <c r="A32" s="355"/>
      <c r="B32" s="18"/>
      <c r="C32" s="33"/>
      <c r="D32" s="19" t="s">
        <v>58</v>
      </c>
      <c r="E32" s="19" t="s">
        <v>59</v>
      </c>
      <c r="F32" s="33" t="s">
        <v>60</v>
      </c>
      <c r="G32" s="33" t="s">
        <v>61</v>
      </c>
      <c r="H32" s="33" t="s">
        <v>62</v>
      </c>
      <c r="I32" s="33" t="s">
        <v>20</v>
      </c>
      <c r="J32" s="351"/>
      <c r="K32" s="351"/>
      <c r="L32" s="353"/>
      <c r="M32" s="349"/>
      <c r="N32" s="19" t="s">
        <v>58</v>
      </c>
      <c r="O32" s="33" t="s">
        <v>59</v>
      </c>
      <c r="P32" s="33" t="s">
        <v>63</v>
      </c>
      <c r="Q32" s="351"/>
      <c r="R32" s="375"/>
      <c r="S32" s="351"/>
      <c r="T32" s="20" t="s">
        <v>64</v>
      </c>
      <c r="U32" s="20"/>
      <c r="V32" s="21"/>
    </row>
    <row r="33" spans="1:22" ht="15.75" thickBot="1" x14ac:dyDescent="0.3"/>
    <row r="34" spans="1:22" ht="15.75" customHeight="1" thickBot="1" x14ac:dyDescent="0.3">
      <c r="A34" s="393" t="s">
        <v>361</v>
      </c>
      <c r="B34" s="394"/>
      <c r="C34" s="394"/>
      <c r="D34" s="394"/>
      <c r="E34" s="394"/>
      <c r="F34" s="394"/>
      <c r="G34" s="394"/>
      <c r="H34" s="394"/>
      <c r="I34" s="394"/>
      <c r="J34" s="394"/>
      <c r="K34" s="394"/>
      <c r="L34" s="394"/>
      <c r="M34" s="394"/>
      <c r="N34" s="394"/>
      <c r="O34" s="394"/>
      <c r="P34" s="394"/>
      <c r="Q34" s="394"/>
      <c r="R34" s="394"/>
      <c r="S34" s="394"/>
      <c r="T34" s="394"/>
      <c r="U34" s="394"/>
      <c r="V34" s="395"/>
    </row>
    <row r="35" spans="1:22" s="16" customFormat="1" ht="20.25" customHeight="1" thickBot="1" x14ac:dyDescent="0.3">
      <c r="A35" s="61" t="str">
        <f>'scenario input table'!A81</f>
        <v>IP</v>
      </c>
      <c r="B35" s="62" t="str">
        <f>'scenario input table'!B81</f>
        <v>Águas de Moura-Norte - Pinheiro</v>
      </c>
      <c r="C35" s="62" t="str">
        <f>'scenario input table'!C81</f>
        <v>Águas de Moura-Norte - Pinheiro</v>
      </c>
      <c r="D35" s="23" t="str">
        <f>'scenario input table'!D81</f>
        <v>x</v>
      </c>
      <c r="E35" s="23" t="str">
        <f>'scenario input table'!E81</f>
        <v>x</v>
      </c>
      <c r="F35" s="23" t="str">
        <f>'scenario input table'!F81</f>
        <v>25kV</v>
      </c>
      <c r="G35" s="23">
        <f>'scenario input table'!G81</f>
        <v>630</v>
      </c>
      <c r="H35" s="23" t="str">
        <f>'scenario input table'!H81</f>
        <v>D4</v>
      </c>
      <c r="I35" s="23">
        <f>'scenario input table'!I81</f>
        <v>1</v>
      </c>
      <c r="J35" s="23" t="str">
        <f>'scenario input table'!J81</f>
        <v>IB</v>
      </c>
      <c r="K35" s="23" t="str">
        <f>'scenario input table'!K81</f>
        <v>CPb+</v>
      </c>
      <c r="L35" s="23">
        <f>'scenario input table'!L81</f>
        <v>0</v>
      </c>
      <c r="M35" s="23" t="str">
        <f>'scenario input table'!M81</f>
        <v>Convel</v>
      </c>
      <c r="N35" s="23">
        <f>'scenario input table'!N81</f>
        <v>0</v>
      </c>
      <c r="O35" s="23">
        <f>'scenario input table'!O81</f>
        <v>160</v>
      </c>
      <c r="P35" s="23">
        <f>'scenario input table'!P81</f>
        <v>14</v>
      </c>
      <c r="Q35" s="23" t="str">
        <f>'scenario input table'!Q81</f>
        <v>1660 (siemens 5600)</v>
      </c>
      <c r="R35" s="23">
        <f>'scenario input table'!R81</f>
        <v>0</v>
      </c>
      <c r="S35" s="23">
        <f>'scenario input table'!S81</f>
        <v>10</v>
      </c>
      <c r="T35" s="23">
        <f>'scenario input table'!T81</f>
        <v>0</v>
      </c>
      <c r="U35" s="24" t="str">
        <f>'scenario input table'!U81</f>
        <v>Iberian gauge</v>
      </c>
      <c r="V35" s="114" t="str">
        <f>'scenario input table'!V53</f>
        <v>Good</v>
      </c>
    </row>
    <row r="37" spans="1:22" ht="16.5" customHeight="1" x14ac:dyDescent="0.25">
      <c r="A37" s="342" t="s">
        <v>78</v>
      </c>
      <c r="B37" s="343"/>
      <c r="C37" s="343"/>
      <c r="D37" s="343"/>
      <c r="E37" s="343"/>
      <c r="F37" s="343"/>
      <c r="G37" s="343"/>
      <c r="H37" s="343"/>
      <c r="I37" s="343"/>
      <c r="J37" s="343"/>
      <c r="K37" s="343"/>
      <c r="L37" s="343"/>
      <c r="M37" s="343"/>
      <c r="N37" s="343"/>
      <c r="O37" s="343"/>
      <c r="P37" s="343"/>
      <c r="Q37" s="343"/>
      <c r="R37" s="343"/>
      <c r="S37" s="343"/>
      <c r="T37" s="343"/>
      <c r="U37" s="343"/>
      <c r="V37" s="344"/>
    </row>
    <row r="39" spans="1:22" x14ac:dyDescent="0.25">
      <c r="G39" s="108"/>
    </row>
  </sheetData>
  <mergeCells count="15">
    <mergeCell ref="A1:U1"/>
    <mergeCell ref="A26:U26"/>
    <mergeCell ref="B28:T28"/>
    <mergeCell ref="A34:V34"/>
    <mergeCell ref="A37:V37"/>
    <mergeCell ref="M31:M32"/>
    <mergeCell ref="Q31:Q32"/>
    <mergeCell ref="R31:R32"/>
    <mergeCell ref="A31:A32"/>
    <mergeCell ref="D31:E31"/>
    <mergeCell ref="F31:H31"/>
    <mergeCell ref="J31:J32"/>
    <mergeCell ref="K31:K32"/>
    <mergeCell ref="L31:L32"/>
    <mergeCell ref="S31:S32"/>
  </mergeCells>
  <conditionalFormatting sqref="A34">
    <cfRule type="cellIs" dxfId="6" priority="8" operator="between">
      <formula>0</formula>
      <formula>0</formula>
    </cfRule>
  </conditionalFormatting>
  <conditionalFormatting sqref="A35:XFD35">
    <cfRule type="cellIs" dxfId="5" priority="6" operator="equal">
      <formula>0</formula>
    </cfRule>
  </conditionalFormatting>
  <conditionalFormatting sqref="A37">
    <cfRule type="cellIs" dxfId="4" priority="5" operator="between">
      <formula>0</formula>
      <formula>0</formula>
    </cfRule>
  </conditionalFormatting>
  <conditionalFormatting sqref="A1">
    <cfRule type="cellIs" dxfId="3" priority="4" operator="between">
      <formula>0</formula>
      <formula>0</formula>
    </cfRule>
  </conditionalFormatting>
  <conditionalFormatting sqref="A1">
    <cfRule type="cellIs" dxfId="2" priority="3" operator="equal">
      <formula>0</formula>
    </cfRule>
  </conditionalFormatting>
  <conditionalFormatting sqref="A26">
    <cfRule type="cellIs" dxfId="1" priority="2" operator="between">
      <formula>0</formula>
      <formula>0</formula>
    </cfRule>
  </conditionalFormatting>
  <conditionalFormatting sqref="A26">
    <cfRule type="cellIs" dxfId="0" priority="1" operator="equal">
      <formula>0</formula>
    </cfRule>
  </conditionalFormatting>
  <pageMargins left="0.7" right="0.7" top="0.75" bottom="0.75" header="0.3" footer="0.3"/>
  <pageSetup paperSize="9" orientation="portrait" r:id="rId1"/>
  <headerFooter>
    <oddFooter>&amp;L_x000D_&amp;1#&amp;"Calibri"&amp;10&amp;K008000 Interne SNCF Réseau</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1"/>
  <sheetViews>
    <sheetView workbookViewId="0">
      <selection activeCell="A10" sqref="A10"/>
    </sheetView>
  </sheetViews>
  <sheetFormatPr baseColWidth="10" defaultColWidth="11.42578125" defaultRowHeight="15" x14ac:dyDescent="0.25"/>
  <cols>
    <col min="1" max="1" width="32.140625" customWidth="1"/>
  </cols>
  <sheetData>
    <row r="1" spans="1:14" x14ac:dyDescent="0.25">
      <c r="A1" s="3" t="s">
        <v>3</v>
      </c>
      <c r="B1" s="3"/>
      <c r="C1" s="3"/>
      <c r="D1" s="1"/>
      <c r="E1" s="1"/>
      <c r="F1" s="1"/>
      <c r="G1" s="1"/>
      <c r="H1" s="1"/>
      <c r="I1" s="1"/>
      <c r="J1" s="1"/>
      <c r="K1" s="1"/>
      <c r="L1" s="1"/>
      <c r="M1" s="1"/>
      <c r="N1" s="1"/>
    </row>
    <row r="2" spans="1:14" x14ac:dyDescent="0.25">
      <c r="A2" s="4"/>
      <c r="B2" s="4"/>
      <c r="C2" s="4"/>
    </row>
    <row r="3" spans="1:14" x14ac:dyDescent="0.25">
      <c r="A3" s="5" t="s">
        <v>4</v>
      </c>
      <c r="B3" s="6" t="s">
        <v>5</v>
      </c>
      <c r="C3" s="6"/>
      <c r="D3" s="2"/>
      <c r="E3" s="2"/>
      <c r="F3" s="2"/>
      <c r="G3" s="2"/>
      <c r="H3" s="2"/>
      <c r="I3" s="2"/>
      <c r="J3" s="2"/>
      <c r="K3" s="2"/>
      <c r="L3" s="2"/>
      <c r="M3" s="2"/>
      <c r="N3" s="2"/>
    </row>
    <row r="4" spans="1:14" x14ac:dyDescent="0.25">
      <c r="A4" t="s">
        <v>6</v>
      </c>
      <c r="B4" t="s">
        <v>7</v>
      </c>
    </row>
    <row r="5" spans="1:14" x14ac:dyDescent="0.25">
      <c r="A5" t="s">
        <v>8</v>
      </c>
      <c r="B5" t="s">
        <v>9</v>
      </c>
    </row>
    <row r="6" spans="1:14" x14ac:dyDescent="0.25">
      <c r="A6" t="s">
        <v>10</v>
      </c>
      <c r="B6" t="s">
        <v>11</v>
      </c>
    </row>
    <row r="7" spans="1:14" x14ac:dyDescent="0.25">
      <c r="A7" t="s">
        <v>12</v>
      </c>
      <c r="B7" t="s">
        <v>13</v>
      </c>
    </row>
    <row r="8" spans="1:14" x14ac:dyDescent="0.25">
      <c r="A8" t="s">
        <v>14</v>
      </c>
      <c r="B8" t="s">
        <v>15</v>
      </c>
    </row>
    <row r="9" spans="1:14" x14ac:dyDescent="0.25">
      <c r="A9" t="s">
        <v>16</v>
      </c>
      <c r="B9" t="s">
        <v>17</v>
      </c>
    </row>
    <row r="10" spans="1:14" x14ac:dyDescent="0.25">
      <c r="A10" t="s">
        <v>18</v>
      </c>
      <c r="B10" t="s">
        <v>19</v>
      </c>
    </row>
    <row r="11" spans="1:14" x14ac:dyDescent="0.25">
      <c r="A11" t="s">
        <v>20</v>
      </c>
      <c r="B11" t="s">
        <v>21</v>
      </c>
    </row>
    <row r="12" spans="1:14" x14ac:dyDescent="0.25">
      <c r="A12" t="s">
        <v>22</v>
      </c>
      <c r="B12" t="s">
        <v>23</v>
      </c>
    </row>
    <row r="13" spans="1:14" x14ac:dyDescent="0.25">
      <c r="A13" t="s">
        <v>24</v>
      </c>
      <c r="B13" t="s">
        <v>25</v>
      </c>
    </row>
    <row r="14" spans="1:14" x14ac:dyDescent="0.25">
      <c r="A14" t="s">
        <v>26</v>
      </c>
      <c r="B14" t="s">
        <v>27</v>
      </c>
    </row>
    <row r="15" spans="1:14" x14ac:dyDescent="0.25">
      <c r="A15" t="s">
        <v>28</v>
      </c>
      <c r="B15" t="s">
        <v>29</v>
      </c>
    </row>
    <row r="16" spans="1:14" x14ac:dyDescent="0.25">
      <c r="A16" t="s">
        <v>30</v>
      </c>
      <c r="B16" t="s">
        <v>31</v>
      </c>
    </row>
    <row r="17" spans="1:2" x14ac:dyDescent="0.25">
      <c r="A17" t="s">
        <v>32</v>
      </c>
      <c r="B17" t="s">
        <v>33</v>
      </c>
    </row>
    <row r="18" spans="1:2" x14ac:dyDescent="0.25">
      <c r="A18" t="s">
        <v>34</v>
      </c>
      <c r="B18" t="s">
        <v>35</v>
      </c>
    </row>
    <row r="19" spans="1:2" x14ac:dyDescent="0.25">
      <c r="A19" t="s">
        <v>36</v>
      </c>
      <c r="B19" t="s">
        <v>37</v>
      </c>
    </row>
    <row r="20" spans="1:2" x14ac:dyDescent="0.25">
      <c r="A20" t="s">
        <v>38</v>
      </c>
      <c r="B20" t="s">
        <v>39</v>
      </c>
    </row>
    <row r="21" spans="1:2" x14ac:dyDescent="0.25">
      <c r="A21" t="s">
        <v>34</v>
      </c>
      <c r="B21" t="s">
        <v>40</v>
      </c>
    </row>
  </sheetData>
  <pageMargins left="0.7" right="0.7" top="0.78740157499999996" bottom="0.78740157499999996" header="0.3" footer="0.3"/>
  <headerFooter>
    <oddFooter>&amp;L_x000D_&amp;1#&amp;"Calibri"&amp;10&amp;K008000 Interne SNCF Réseau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58"/>
  <sheetViews>
    <sheetView topLeftCell="A10" workbookViewId="0">
      <selection activeCell="H42" sqref="H42"/>
    </sheetView>
  </sheetViews>
  <sheetFormatPr baseColWidth="10" defaultColWidth="9" defaultRowHeight="15" x14ac:dyDescent="0.25"/>
  <cols>
    <col min="1" max="1" width="11.85546875" customWidth="1"/>
    <col min="2" max="2" width="33.85546875" style="30" hidden="1" customWidth="1"/>
    <col min="3" max="3" width="19.140625" style="30" customWidth="1"/>
    <col min="4" max="4" width="46.85546875" customWidth="1"/>
    <col min="5" max="5" width="45.28515625" customWidth="1"/>
    <col min="6" max="6" width="9.140625" style="30"/>
    <col min="8" max="8" width="10.28515625" customWidth="1"/>
    <col min="10" max="10" width="10" bestFit="1" customWidth="1"/>
    <col min="11" max="11" width="13" customWidth="1"/>
    <col min="12" max="12" width="11.5703125" style="36" bestFit="1" customWidth="1"/>
    <col min="14" max="14" width="0" hidden="1" customWidth="1"/>
    <col min="15" max="15" width="11" customWidth="1"/>
    <col min="16" max="16" width="11.140625" customWidth="1"/>
    <col min="17" max="17" width="12.42578125" style="30" customWidth="1"/>
    <col min="18" max="18" width="0" hidden="1" customWidth="1"/>
    <col min="19" max="19" width="10.7109375" customWidth="1"/>
    <col min="21" max="21" width="14.5703125" customWidth="1"/>
  </cols>
  <sheetData>
    <row r="1" spans="3:23" ht="28.5" customHeight="1" x14ac:dyDescent="0.25">
      <c r="C1" s="336" t="s">
        <v>41</v>
      </c>
      <c r="D1" s="337"/>
      <c r="E1" s="337"/>
      <c r="F1" s="337"/>
      <c r="G1" s="337"/>
      <c r="H1" s="337"/>
      <c r="I1" s="337"/>
      <c r="J1" s="337"/>
      <c r="K1" s="337"/>
      <c r="L1" s="337"/>
      <c r="M1" s="337"/>
      <c r="N1" s="337"/>
      <c r="O1" s="337"/>
      <c r="P1" s="337"/>
      <c r="Q1" s="337"/>
      <c r="R1" s="337"/>
      <c r="S1" s="337"/>
      <c r="T1" s="337"/>
      <c r="U1" s="337"/>
      <c r="V1" s="337"/>
      <c r="W1" s="338"/>
    </row>
    <row r="2" spans="3:23" ht="33" customHeight="1" x14ac:dyDescent="0.25">
      <c r="C2"/>
      <c r="D2" s="133"/>
      <c r="E2" s="134"/>
      <c r="F2" s="133"/>
      <c r="G2" s="133"/>
      <c r="H2" s="133"/>
      <c r="I2" s="133"/>
      <c r="J2" s="133"/>
      <c r="K2" s="133"/>
      <c r="L2" s="133"/>
      <c r="M2" s="133"/>
      <c r="N2" s="133"/>
      <c r="O2" s="133"/>
      <c r="P2" s="133"/>
      <c r="Q2" s="133"/>
      <c r="R2" s="133"/>
      <c r="S2" s="133"/>
      <c r="T2" s="133"/>
      <c r="U2" s="133"/>
      <c r="V2" s="133"/>
      <c r="W2" s="135"/>
    </row>
    <row r="3" spans="3:23" x14ac:dyDescent="0.25">
      <c r="C3" s="136"/>
      <c r="E3" s="38"/>
      <c r="F3"/>
      <c r="L3"/>
      <c r="Q3"/>
      <c r="W3" s="122"/>
    </row>
    <row r="4" spans="3:23" ht="15.75" customHeight="1" x14ac:dyDescent="0.25">
      <c r="C4" s="136"/>
      <c r="F4"/>
      <c r="L4"/>
      <c r="Q4"/>
      <c r="W4" s="122"/>
    </row>
    <row r="5" spans="3:23" s="11" customFormat="1" x14ac:dyDescent="0.25">
      <c r="C5" s="136"/>
      <c r="D5"/>
      <c r="E5" s="38"/>
      <c r="F5"/>
      <c r="G5"/>
      <c r="H5"/>
      <c r="I5"/>
      <c r="J5"/>
      <c r="K5"/>
      <c r="L5"/>
      <c r="M5"/>
      <c r="N5"/>
      <c r="O5"/>
      <c r="P5"/>
      <c r="Q5"/>
      <c r="R5"/>
      <c r="S5"/>
      <c r="T5"/>
      <c r="U5"/>
      <c r="V5"/>
      <c r="W5" s="122"/>
    </row>
    <row r="6" spans="3:23" s="11" customFormat="1" x14ac:dyDescent="0.25">
      <c r="C6" s="136"/>
      <c r="D6"/>
      <c r="E6" s="38"/>
      <c r="F6"/>
      <c r="G6"/>
      <c r="H6"/>
      <c r="I6"/>
      <c r="J6"/>
      <c r="K6"/>
      <c r="L6"/>
      <c r="M6"/>
      <c r="N6"/>
      <c r="O6"/>
      <c r="P6"/>
      <c r="Q6"/>
      <c r="R6"/>
      <c r="S6"/>
      <c r="T6"/>
      <c r="U6"/>
      <c r="V6"/>
      <c r="W6" s="122"/>
    </row>
    <row r="7" spans="3:23" x14ac:dyDescent="0.25">
      <c r="C7" s="136"/>
      <c r="E7" s="38"/>
      <c r="F7"/>
      <c r="L7"/>
      <c r="Q7"/>
      <c r="W7" s="122"/>
    </row>
    <row r="8" spans="3:23" ht="16.5" customHeight="1" x14ac:dyDescent="0.25">
      <c r="C8" s="136"/>
      <c r="E8" s="38"/>
      <c r="F8"/>
      <c r="L8"/>
      <c r="Q8"/>
      <c r="W8" s="122"/>
    </row>
    <row r="9" spans="3:23" s="16" customFormat="1" x14ac:dyDescent="0.25">
      <c r="C9" s="136"/>
      <c r="D9"/>
      <c r="E9" s="38"/>
      <c r="F9"/>
      <c r="G9"/>
      <c r="H9"/>
      <c r="I9"/>
      <c r="J9"/>
      <c r="K9"/>
      <c r="L9"/>
      <c r="M9"/>
      <c r="N9"/>
      <c r="O9"/>
      <c r="P9"/>
      <c r="Q9"/>
      <c r="R9"/>
      <c r="S9"/>
      <c r="T9"/>
      <c r="U9"/>
      <c r="V9"/>
      <c r="W9" s="122"/>
    </row>
    <row r="10" spans="3:23" s="16" customFormat="1" ht="18.75" customHeight="1" x14ac:dyDescent="0.25">
      <c r="C10" s="136"/>
      <c r="D10"/>
      <c r="E10" s="38"/>
      <c r="F10"/>
      <c r="G10"/>
      <c r="H10"/>
      <c r="I10"/>
      <c r="J10"/>
      <c r="K10"/>
      <c r="L10"/>
      <c r="M10"/>
      <c r="N10"/>
      <c r="O10"/>
      <c r="P10"/>
      <c r="Q10"/>
      <c r="R10"/>
      <c r="S10"/>
      <c r="T10"/>
      <c r="U10"/>
      <c r="V10"/>
      <c r="W10" s="122"/>
    </row>
    <row r="11" spans="3:23" x14ac:dyDescent="0.25">
      <c r="C11" s="136"/>
      <c r="E11" s="38"/>
      <c r="F11"/>
      <c r="L11"/>
      <c r="Q11"/>
      <c r="W11" s="122"/>
    </row>
    <row r="12" spans="3:23" ht="16.5" customHeight="1" x14ac:dyDescent="0.25">
      <c r="C12" s="136"/>
      <c r="E12" s="38"/>
      <c r="F12"/>
      <c r="L12"/>
      <c r="Q12"/>
      <c r="W12" s="122"/>
    </row>
    <row r="13" spans="3:23" s="16" customFormat="1" x14ac:dyDescent="0.25">
      <c r="C13" s="136"/>
      <c r="D13"/>
      <c r="E13" s="38"/>
      <c r="F13"/>
      <c r="G13"/>
      <c r="H13"/>
      <c r="I13"/>
      <c r="J13"/>
      <c r="K13"/>
      <c r="L13"/>
      <c r="M13"/>
      <c r="N13"/>
      <c r="O13"/>
      <c r="P13"/>
      <c r="Q13"/>
      <c r="R13"/>
      <c r="S13"/>
      <c r="T13"/>
      <c r="U13"/>
      <c r="V13"/>
      <c r="W13" s="122"/>
    </row>
    <row r="14" spans="3:23" s="16" customFormat="1" ht="26.25" customHeight="1" x14ac:dyDescent="0.25">
      <c r="C14" s="136"/>
      <c r="D14"/>
      <c r="E14" s="38"/>
      <c r="F14"/>
      <c r="G14"/>
      <c r="H14"/>
      <c r="J14"/>
      <c r="K14"/>
      <c r="L14"/>
      <c r="M14"/>
      <c r="N14"/>
      <c r="O14"/>
      <c r="P14"/>
      <c r="Q14"/>
      <c r="R14"/>
      <c r="S14"/>
      <c r="T14"/>
      <c r="U14"/>
      <c r="V14"/>
      <c r="W14" s="122"/>
    </row>
    <row r="15" spans="3:23" x14ac:dyDescent="0.25">
      <c r="C15" s="136"/>
      <c r="E15" s="38"/>
      <c r="F15"/>
      <c r="L15"/>
      <c r="Q15"/>
      <c r="W15" s="122"/>
    </row>
    <row r="16" spans="3:23" ht="16.5" customHeight="1" x14ac:dyDescent="0.25">
      <c r="C16" s="136"/>
      <c r="E16" s="38"/>
      <c r="F16"/>
      <c r="L16"/>
      <c r="Q16"/>
      <c r="W16" s="122"/>
    </row>
    <row r="17" spans="3:45" s="26" customFormat="1" x14ac:dyDescent="0.25">
      <c r="C17" s="136"/>
      <c r="D17"/>
      <c r="E17" s="38"/>
      <c r="F17"/>
      <c r="G17"/>
      <c r="H17"/>
      <c r="I17"/>
      <c r="J17"/>
      <c r="K17"/>
      <c r="L17"/>
      <c r="M17"/>
      <c r="N17"/>
      <c r="O17"/>
      <c r="P17"/>
      <c r="Q17"/>
      <c r="R17"/>
      <c r="S17"/>
      <c r="T17"/>
      <c r="U17"/>
      <c r="V17"/>
      <c r="W17" s="122"/>
    </row>
    <row r="18" spans="3:45" ht="19.5" customHeight="1" x14ac:dyDescent="0.25">
      <c r="C18" s="136"/>
      <c r="E18" s="38"/>
      <c r="F18"/>
      <c r="L18"/>
      <c r="Q18"/>
      <c r="W18" s="122"/>
    </row>
    <row r="19" spans="3:45" x14ac:dyDescent="0.25">
      <c r="C19" s="136"/>
      <c r="E19" s="38"/>
      <c r="F19"/>
      <c r="L19"/>
      <c r="Q19"/>
      <c r="W19" s="122"/>
    </row>
    <row r="20" spans="3:45" x14ac:dyDescent="0.25">
      <c r="C20" s="136"/>
      <c r="E20" s="38"/>
      <c r="F20"/>
      <c r="L20"/>
      <c r="Q20"/>
      <c r="W20" s="122"/>
    </row>
    <row r="21" spans="3:45" x14ac:dyDescent="0.25">
      <c r="C21" s="136"/>
      <c r="E21" s="38"/>
      <c r="F21"/>
      <c r="L21"/>
      <c r="Q21"/>
      <c r="W21" s="122"/>
    </row>
    <row r="22" spans="3:45" x14ac:dyDescent="0.25">
      <c r="C22" s="136"/>
      <c r="E22" s="38"/>
      <c r="F22"/>
      <c r="L22"/>
      <c r="Q22"/>
      <c r="W22" s="122"/>
    </row>
    <row r="23" spans="3:45" x14ac:dyDescent="0.25">
      <c r="C23" s="136"/>
      <c r="E23" s="38"/>
      <c r="F23"/>
      <c r="L23"/>
      <c r="Q23"/>
      <c r="W23" s="122"/>
    </row>
    <row r="24" spans="3:45" x14ac:dyDescent="0.25">
      <c r="C24" s="136"/>
      <c r="E24" s="38"/>
      <c r="F24"/>
      <c r="L24"/>
      <c r="Q24"/>
      <c r="W24" s="122"/>
      <c r="AA24" s="173"/>
      <c r="AB24" s="173"/>
      <c r="AC24" s="173"/>
      <c r="AD24" s="173"/>
      <c r="AE24" s="173"/>
    </row>
    <row r="25" spans="3:45" x14ac:dyDescent="0.25">
      <c r="C25" s="137"/>
      <c r="D25" s="125"/>
      <c r="E25" s="124"/>
      <c r="F25" s="125"/>
      <c r="G25" s="125"/>
      <c r="H25" s="125"/>
      <c r="I25" s="125"/>
      <c r="J25" s="125"/>
      <c r="K25" s="125"/>
      <c r="L25" s="125"/>
      <c r="M25" s="125"/>
      <c r="N25" s="125"/>
      <c r="O25" s="125"/>
      <c r="P25" s="125"/>
      <c r="Q25" s="125"/>
      <c r="R25" s="125"/>
      <c r="S25" s="125"/>
      <c r="T25" s="125"/>
      <c r="U25" s="125"/>
      <c r="V25" s="125"/>
      <c r="W25" s="126"/>
      <c r="AA25" s="173"/>
      <c r="AB25" s="173"/>
      <c r="AC25" s="173"/>
      <c r="AD25" s="173"/>
      <c r="AE25" s="173"/>
    </row>
    <row r="26" spans="3:45" x14ac:dyDescent="0.25">
      <c r="C26" s="38"/>
      <c r="E26" s="38"/>
      <c r="F26"/>
      <c r="Q26"/>
      <c r="AA26" s="173"/>
      <c r="AB26" s="173"/>
      <c r="AC26" s="173"/>
      <c r="AD26" s="173"/>
      <c r="AE26" s="173"/>
    </row>
    <row r="27" spans="3:45" ht="16.5" thickBot="1" x14ac:dyDescent="0.3">
      <c r="C27" s="336" t="s">
        <v>42</v>
      </c>
      <c r="D27" s="337"/>
      <c r="E27" s="337"/>
      <c r="F27" s="337"/>
      <c r="G27" s="337"/>
      <c r="H27" s="337"/>
      <c r="I27" s="337"/>
      <c r="J27" s="337"/>
      <c r="K27" s="337"/>
      <c r="L27" s="337"/>
      <c r="M27" s="337"/>
      <c r="N27" s="337"/>
      <c r="O27" s="337"/>
      <c r="P27" s="337"/>
      <c r="Q27" s="337"/>
      <c r="R27" s="337"/>
      <c r="S27" s="337"/>
      <c r="T27" s="337"/>
      <c r="U27" s="337"/>
      <c r="V27" s="337"/>
      <c r="W27" s="338"/>
      <c r="AA27" s="173"/>
      <c r="AB27" s="173"/>
      <c r="AC27" s="173"/>
      <c r="AD27" s="173"/>
      <c r="AE27" s="173"/>
    </row>
    <row r="28" spans="3:45" ht="15.75" thickBot="1" x14ac:dyDescent="0.3">
      <c r="C28" s="127" t="s">
        <v>42</v>
      </c>
      <c r="D28" s="165" t="s">
        <v>43</v>
      </c>
      <c r="E28" s="166"/>
      <c r="F28" s="166"/>
      <c r="G28" s="166"/>
      <c r="H28" s="166"/>
      <c r="I28" s="166"/>
      <c r="J28" s="166"/>
      <c r="K28" s="166"/>
      <c r="L28" s="166"/>
      <c r="M28" s="166"/>
      <c r="N28" s="166"/>
      <c r="O28" s="166"/>
      <c r="P28" s="166"/>
      <c r="Q28" s="166"/>
      <c r="R28" s="166"/>
      <c r="S28" s="166"/>
      <c r="T28" s="166"/>
      <c r="U28" s="166"/>
      <c r="V28" s="167"/>
      <c r="W28" s="127" t="s">
        <v>66</v>
      </c>
      <c r="AA28" s="173"/>
      <c r="AB28" s="173"/>
      <c r="AC28" s="173"/>
      <c r="AD28" s="173"/>
      <c r="AE28" s="173"/>
    </row>
    <row r="29" spans="3:45" x14ac:dyDescent="0.25">
      <c r="C29" s="151" t="s">
        <v>375</v>
      </c>
      <c r="D29" s="362" t="s">
        <v>378</v>
      </c>
      <c r="E29" s="363"/>
      <c r="F29" s="363"/>
      <c r="G29" s="363"/>
      <c r="H29" s="363"/>
      <c r="I29" s="363"/>
      <c r="J29" s="363"/>
      <c r="K29" s="363"/>
      <c r="L29" s="363"/>
      <c r="M29" s="363"/>
      <c r="N29" s="363"/>
      <c r="O29" s="363"/>
      <c r="P29" s="363"/>
      <c r="Q29" s="363"/>
      <c r="R29" s="363"/>
      <c r="S29" s="363"/>
      <c r="T29" s="363"/>
      <c r="U29" s="363"/>
      <c r="V29" s="364"/>
      <c r="W29" s="218" t="s">
        <v>69</v>
      </c>
      <c r="Z29" s="173"/>
      <c r="AA29" s="173"/>
      <c r="AB29" s="173"/>
      <c r="AC29" s="173"/>
      <c r="AD29" s="173"/>
      <c r="AE29" s="173"/>
      <c r="AF29" s="173"/>
      <c r="AG29" s="173"/>
      <c r="AH29" s="173"/>
      <c r="AI29" s="173"/>
      <c r="AJ29" s="173"/>
      <c r="AK29" s="173"/>
      <c r="AL29" s="173"/>
      <c r="AM29" s="173"/>
      <c r="AN29" s="173"/>
      <c r="AO29" s="173"/>
      <c r="AP29" s="173"/>
      <c r="AQ29" s="173"/>
      <c r="AR29" s="173"/>
      <c r="AS29" s="173"/>
    </row>
    <row r="30" spans="3:45" ht="14.45" customHeight="1" x14ac:dyDescent="0.25">
      <c r="C30" s="139" t="s">
        <v>375</v>
      </c>
      <c r="D30" s="365" t="s">
        <v>376</v>
      </c>
      <c r="E30" s="366"/>
      <c r="F30" s="366"/>
      <c r="G30" s="366"/>
      <c r="H30" s="366"/>
      <c r="I30" s="366"/>
      <c r="J30" s="366"/>
      <c r="K30" s="366"/>
      <c r="L30" s="366"/>
      <c r="M30" s="366"/>
      <c r="N30" s="366"/>
      <c r="O30" s="366"/>
      <c r="P30" s="366"/>
      <c r="Q30" s="366"/>
      <c r="R30" s="366"/>
      <c r="S30" s="366"/>
      <c r="T30" s="366"/>
      <c r="U30" s="366"/>
      <c r="V30" s="367"/>
      <c r="W30" s="217" t="s">
        <v>69</v>
      </c>
      <c r="Z30" s="223"/>
      <c r="AA30" s="339"/>
      <c r="AB30" s="340"/>
      <c r="AC30" s="340"/>
      <c r="AD30" s="340"/>
      <c r="AE30" s="340"/>
      <c r="AF30" s="340"/>
      <c r="AG30" s="340"/>
      <c r="AH30" s="340"/>
      <c r="AI30" s="340"/>
      <c r="AJ30" s="340"/>
      <c r="AK30" s="340"/>
      <c r="AL30" s="340"/>
      <c r="AM30" s="340"/>
      <c r="AN30" s="340"/>
      <c r="AO30" s="340"/>
      <c r="AP30" s="340"/>
      <c r="AQ30" s="340"/>
      <c r="AR30" s="340"/>
      <c r="AS30" s="340"/>
    </row>
    <row r="31" spans="3:45" ht="14.45" customHeight="1" x14ac:dyDescent="0.25">
      <c r="C31" s="151" t="s">
        <v>374</v>
      </c>
      <c r="D31" s="356" t="s">
        <v>379</v>
      </c>
      <c r="E31" s="357"/>
      <c r="F31" s="357"/>
      <c r="G31" s="357"/>
      <c r="H31" s="357"/>
      <c r="I31" s="357"/>
      <c r="J31" s="357"/>
      <c r="K31" s="357"/>
      <c r="L31" s="357"/>
      <c r="M31" s="357"/>
      <c r="N31" s="357"/>
      <c r="O31" s="357"/>
      <c r="P31" s="357"/>
      <c r="Q31" s="357"/>
      <c r="R31" s="357"/>
      <c r="S31" s="357"/>
      <c r="T31" s="357"/>
      <c r="U31" s="357"/>
      <c r="V31" s="358"/>
      <c r="W31" s="216" t="s">
        <v>69</v>
      </c>
      <c r="AA31" s="170"/>
      <c r="AB31" s="171"/>
      <c r="AC31" s="172"/>
      <c r="AD31" s="173"/>
      <c r="AE31" s="173"/>
    </row>
    <row r="32" spans="3:45" ht="15.75" thickBot="1" x14ac:dyDescent="0.3">
      <c r="C32" s="220" t="s">
        <v>373</v>
      </c>
      <c r="D32" s="368" t="s">
        <v>377</v>
      </c>
      <c r="E32" s="369"/>
      <c r="F32" s="369"/>
      <c r="G32" s="369"/>
      <c r="H32" s="369"/>
      <c r="I32" s="369"/>
      <c r="J32" s="369"/>
      <c r="K32" s="369"/>
      <c r="L32" s="369"/>
      <c r="M32" s="369"/>
      <c r="N32" s="369"/>
      <c r="O32" s="369"/>
      <c r="P32" s="369"/>
      <c r="Q32" s="369"/>
      <c r="R32" s="369"/>
      <c r="S32" s="369"/>
      <c r="T32" s="369"/>
      <c r="U32" s="369"/>
      <c r="V32" s="370"/>
      <c r="W32" s="222" t="s">
        <v>69</v>
      </c>
      <c r="AA32" s="170"/>
      <c r="AB32" s="171"/>
      <c r="AC32" s="172"/>
      <c r="AD32" s="173"/>
      <c r="AE32" s="173"/>
    </row>
    <row r="33" spans="3:31" ht="15.75" thickBot="1" x14ac:dyDescent="0.3">
      <c r="C33" s="219"/>
      <c r="D33" s="359"/>
      <c r="E33" s="360"/>
      <c r="F33" s="360"/>
      <c r="G33" s="360"/>
      <c r="H33" s="360"/>
      <c r="I33" s="360"/>
      <c r="J33" s="360"/>
      <c r="K33" s="360"/>
      <c r="L33" s="360"/>
      <c r="M33" s="360"/>
      <c r="N33" s="360"/>
      <c r="O33" s="360"/>
      <c r="P33" s="360"/>
      <c r="Q33" s="360"/>
      <c r="R33" s="360"/>
      <c r="S33" s="360"/>
      <c r="T33" s="360"/>
      <c r="U33" s="360"/>
      <c r="V33" s="361"/>
      <c r="W33" s="221"/>
      <c r="AA33" s="173"/>
      <c r="AB33" s="173"/>
      <c r="AC33" s="173"/>
      <c r="AD33" s="173"/>
      <c r="AE33" s="173"/>
    </row>
    <row r="34" spans="3:31" ht="33.75" x14ac:dyDescent="0.25">
      <c r="C34" s="354" t="s">
        <v>46</v>
      </c>
      <c r="D34" s="35" t="s">
        <v>6</v>
      </c>
      <c r="E34" s="35" t="s">
        <v>8</v>
      </c>
      <c r="F34" s="348" t="s">
        <v>47</v>
      </c>
      <c r="G34" s="348"/>
      <c r="H34" s="348" t="s">
        <v>48</v>
      </c>
      <c r="I34" s="348"/>
      <c r="J34" s="348"/>
      <c r="K34" s="79"/>
      <c r="L34" s="350" t="s">
        <v>49</v>
      </c>
      <c r="M34" s="350" t="s">
        <v>50</v>
      </c>
      <c r="N34" s="352" t="s">
        <v>51</v>
      </c>
      <c r="O34" s="348" t="s">
        <v>26</v>
      </c>
      <c r="P34" s="92" t="s">
        <v>52</v>
      </c>
      <c r="Q34" s="80" t="s">
        <v>52</v>
      </c>
      <c r="R34" s="80" t="s">
        <v>30</v>
      </c>
      <c r="S34" s="350" t="s">
        <v>53</v>
      </c>
      <c r="T34" s="350" t="s">
        <v>54</v>
      </c>
      <c r="U34" s="350" t="s">
        <v>54</v>
      </c>
      <c r="V34" s="17" t="s">
        <v>55</v>
      </c>
      <c r="W34" s="17" t="s">
        <v>56</v>
      </c>
      <c r="X34" s="83" t="s">
        <v>57</v>
      </c>
      <c r="AA34" s="173"/>
      <c r="AB34" s="173"/>
      <c r="AC34" s="173"/>
      <c r="AD34" s="173"/>
      <c r="AE34" s="173"/>
    </row>
    <row r="35" spans="3:31" ht="22.5" x14ac:dyDescent="0.25">
      <c r="C35" s="355"/>
      <c r="D35" s="87"/>
      <c r="E35" s="33"/>
      <c r="F35" s="19" t="s">
        <v>58</v>
      </c>
      <c r="G35" s="19" t="s">
        <v>59</v>
      </c>
      <c r="H35" s="33" t="s">
        <v>60</v>
      </c>
      <c r="I35" s="33" t="s">
        <v>61</v>
      </c>
      <c r="J35" s="33" t="s">
        <v>62</v>
      </c>
      <c r="K35" s="33" t="s">
        <v>20</v>
      </c>
      <c r="L35" s="351"/>
      <c r="M35" s="351"/>
      <c r="N35" s="353"/>
      <c r="O35" s="349"/>
      <c r="P35" s="19" t="s">
        <v>58</v>
      </c>
      <c r="Q35" s="33" t="s">
        <v>59</v>
      </c>
      <c r="R35" s="20" t="s">
        <v>63</v>
      </c>
      <c r="S35" s="351"/>
      <c r="T35" s="351"/>
      <c r="U35" s="351"/>
      <c r="V35" s="20" t="s">
        <v>64</v>
      </c>
      <c r="W35" s="20"/>
      <c r="X35" s="21"/>
      <c r="AA35" s="173"/>
      <c r="AB35" s="173"/>
      <c r="AC35" s="173"/>
      <c r="AD35" s="173"/>
      <c r="AE35" s="173"/>
    </row>
    <row r="36" spans="3:31" x14ac:dyDescent="0.25">
      <c r="C36"/>
      <c r="D36" s="30"/>
      <c r="E36" s="30"/>
      <c r="F36"/>
      <c r="H36" s="30"/>
      <c r="L36"/>
      <c r="N36" s="36"/>
      <c r="Q36"/>
      <c r="S36" s="30"/>
    </row>
    <row r="37" spans="3:31" ht="15.75" x14ac:dyDescent="0.25">
      <c r="C37" s="345" t="s">
        <v>65</v>
      </c>
      <c r="D37" s="346"/>
      <c r="E37" s="346"/>
      <c r="F37" s="346"/>
      <c r="G37" s="346"/>
      <c r="H37" s="346"/>
      <c r="I37" s="346"/>
      <c r="J37" s="346"/>
      <c r="K37" s="346"/>
      <c r="L37" s="346"/>
      <c r="M37" s="346"/>
      <c r="N37" s="346"/>
      <c r="O37" s="346"/>
      <c r="P37" s="346"/>
      <c r="Q37" s="346"/>
      <c r="R37" s="346"/>
      <c r="S37" s="346"/>
      <c r="T37" s="346"/>
      <c r="U37" s="346"/>
      <c r="V37" s="346"/>
      <c r="W37" s="346"/>
      <c r="X37" s="347"/>
    </row>
    <row r="38" spans="3:31" ht="19.5" customHeight="1" x14ac:dyDescent="0.25">
      <c r="C38" s="63" t="str">
        <f>'scenario input table'!A3</f>
        <v>DB Netz</v>
      </c>
      <c r="D38" s="210" t="str">
        <f>'scenario input table'!B3</f>
        <v>Mannheim - Forbach / Saarbrucken (FR/GE border) - Metz</v>
      </c>
      <c r="E38" s="209" t="str">
        <f>'scenario input table'!C3</f>
        <v>Mannheim - Forbach / Saarbrucken (FR/GE border) - Metz</v>
      </c>
      <c r="F38" s="204" t="str">
        <f>'scenario input table'!D3</f>
        <v>x</v>
      </c>
      <c r="G38" s="204" t="str">
        <f>'scenario input table'!E3</f>
        <v>x</v>
      </c>
      <c r="H38" s="204" t="str">
        <f>'scenario input table'!F3</f>
        <v>AC 15kV 16,7 Hz</v>
      </c>
      <c r="I38" s="204">
        <f>'scenario input table'!G3</f>
        <v>740</v>
      </c>
      <c r="J38" s="204" t="str">
        <f>'scenario input table'!H3</f>
        <v>D4</v>
      </c>
      <c r="K38" s="204" t="str">
        <f>'scenario input table'!I3</f>
        <v>min. 2</v>
      </c>
      <c r="L38" s="204" t="str">
        <f>'scenario input table'!J3</f>
        <v>UIC</v>
      </c>
      <c r="M38" s="204" t="str">
        <f>'scenario input table'!K3</f>
        <v>upon request</v>
      </c>
      <c r="N38" s="202" t="str">
        <f>'scenario input table'!L3</f>
        <v>P/C 400 (P/C 70)</v>
      </c>
      <c r="O38" s="203" t="str">
        <f>'scenario input table'!M3</f>
        <v>PZB</v>
      </c>
      <c r="P38" s="204">
        <f>'scenario input table'!N3</f>
        <v>100</v>
      </c>
      <c r="Q38" s="204">
        <f>'scenario input table'!O3</f>
        <v>100</v>
      </c>
      <c r="R38" s="202">
        <f>'scenario input table'!P3</f>
        <v>372</v>
      </c>
      <c r="S38" s="224" t="str">
        <f>'scenario input table'!Q3</f>
        <v xml:space="preserve">1: 1935t 2: 1890t (E-Tfz DB-185) </v>
      </c>
      <c r="T38" s="205">
        <f>'scenario input table'!R3</f>
        <v>0</v>
      </c>
      <c r="U38" s="64">
        <f>'scenario input table'!S3</f>
        <v>0</v>
      </c>
      <c r="V38" s="64"/>
      <c r="W38" s="206">
        <f>'scenario input table'!U4</f>
        <v>0</v>
      </c>
      <c r="X38" s="197">
        <f>'scenario input table'!V4</f>
        <v>0</v>
      </c>
    </row>
    <row r="39" spans="3:31" ht="25.15" customHeight="1" thickBot="1" x14ac:dyDescent="0.3">
      <c r="C39" s="198" t="str">
        <f>'scenario input table'!A8</f>
        <v>SNCF Réseau</v>
      </c>
      <c r="D39" s="199" t="str">
        <f>'scenario input table'!B8</f>
        <v>Saarbrücken / Forbach (FR/GE border) - Metz</v>
      </c>
      <c r="E39" s="199" t="str">
        <f>'scenario input table'!C8</f>
        <v>Forbach (FR/GE border) - Metz</v>
      </c>
      <c r="F39" s="200" t="str">
        <f>'scenario input table'!D8</f>
        <v>x</v>
      </c>
      <c r="G39" s="200" t="str">
        <f>'scenario input table'!E8</f>
        <v>x</v>
      </c>
      <c r="H39" s="200" t="str">
        <f>'scenario input table'!F8</f>
        <v>AC 25kV</v>
      </c>
      <c r="I39" s="200">
        <f>'scenario input table'!G8</f>
        <v>750</v>
      </c>
      <c r="J39" s="200" t="str">
        <f>'scenario input table'!H8</f>
        <v>D4</v>
      </c>
      <c r="K39" s="200">
        <f>'scenario input table'!I8</f>
        <v>2</v>
      </c>
      <c r="L39" s="200" t="str">
        <f>'scenario input table'!J8</f>
        <v>UIC</v>
      </c>
      <c r="M39" s="200" t="str">
        <f>'scenario input table'!K8</f>
        <v>GB1</v>
      </c>
      <c r="N39" s="200" t="str">
        <f>'scenario input table'!L8</f>
        <v>upon request</v>
      </c>
      <c r="O39" s="200" t="str">
        <f>'scenario input table'!M8</f>
        <v>KVB</v>
      </c>
      <c r="P39" s="200" t="str">
        <f>'scenario input table'!N8</f>
        <v>101-160</v>
      </c>
      <c r="Q39" s="200" t="str">
        <f>'scenario input table'!O8</f>
        <v>101-160</v>
      </c>
      <c r="R39" s="200">
        <f>'scenario input table'!P8</f>
        <v>80</v>
      </c>
      <c r="S39" s="200" t="str">
        <f>'scenario input table'!Q8</f>
        <v>N/A</v>
      </c>
      <c r="T39" s="200" t="str">
        <f>'scenario input table'!R8</f>
        <v>-</v>
      </c>
      <c r="U39" s="200" t="str">
        <f>'scenario input table'!S8</f>
        <v>upon request</v>
      </c>
      <c r="V39" s="200" t="str">
        <f>'scenario input table'!T8</f>
        <v>-</v>
      </c>
      <c r="W39" s="200" t="str">
        <f>'scenario input table'!U8</f>
        <v>-</v>
      </c>
      <c r="X39" s="201">
        <f>'scenario input table'!V8</f>
        <v>0</v>
      </c>
    </row>
    <row r="40" spans="3:31" ht="15.75" thickBot="1" x14ac:dyDescent="0.3">
      <c r="C40"/>
      <c r="D40" s="30"/>
      <c r="E40" s="30"/>
      <c r="F40"/>
      <c r="H40" s="30"/>
      <c r="L40"/>
      <c r="N40" s="36"/>
      <c r="Q40"/>
      <c r="S40" s="30"/>
    </row>
    <row r="41" spans="3:31" ht="16.5" thickBot="1" x14ac:dyDescent="0.3">
      <c r="C41" s="342" t="s">
        <v>369</v>
      </c>
      <c r="D41" s="343"/>
      <c r="E41" s="343"/>
      <c r="F41" s="343"/>
      <c r="G41" s="343"/>
      <c r="H41" s="343"/>
      <c r="I41" s="343"/>
      <c r="J41" s="343"/>
      <c r="K41" s="343"/>
      <c r="L41" s="343"/>
      <c r="M41" s="343"/>
      <c r="N41" s="343"/>
      <c r="O41" s="343"/>
      <c r="P41" s="343"/>
      <c r="Q41" s="343"/>
      <c r="R41" s="343"/>
      <c r="S41" s="343"/>
      <c r="T41" s="343"/>
      <c r="U41" s="343"/>
      <c r="V41" s="343"/>
      <c r="W41" s="343"/>
      <c r="X41" s="344"/>
    </row>
    <row r="42" spans="3:31" ht="46.15" customHeight="1" x14ac:dyDescent="0.25">
      <c r="C42" s="59" t="str">
        <f>'scenario input table'!A5</f>
        <v>DB Netz</v>
      </c>
      <c r="D42" s="214" t="str">
        <f>'scenario input table'!B5</f>
        <v>Mannheim - Forbach / Saarbrucken (FR/GE border)</v>
      </c>
      <c r="E42" s="105" t="str">
        <f>'scenario input table'!C5</f>
        <v>Mannheim– Biblis – MZ-Bischofsheim - Rüdesheim – Koblenz – Trier - Saarbrücken</v>
      </c>
      <c r="F42" s="213" t="str">
        <f>'scenario input table'!D5</f>
        <v>x</v>
      </c>
      <c r="G42" s="213" t="str">
        <f>'scenario input table'!E5</f>
        <v>x</v>
      </c>
      <c r="H42" s="106" t="str">
        <f>'scenario input table'!F5</f>
        <v>AC 15kV 16,7 Hz</v>
      </c>
      <c r="I42" s="213">
        <f>'scenario input table'!G5</f>
        <v>740</v>
      </c>
      <c r="J42" s="213" t="str">
        <f>'scenario input table'!H5</f>
        <v>D4</v>
      </c>
      <c r="K42" s="213" t="str">
        <f>'scenario input table'!I5</f>
        <v>min. 2</v>
      </c>
      <c r="L42" s="213" t="str">
        <f>'scenario input table'!J5</f>
        <v>UIC</v>
      </c>
      <c r="M42" s="213" t="str">
        <f>'scenario input table'!K5</f>
        <v>upon request</v>
      </c>
      <c r="N42" s="106" t="str">
        <f>'scenario input table'!L5</f>
        <v>P/C 400 (P/C 70)</v>
      </c>
      <c r="O42" s="213" t="str">
        <f>'scenario input table'!M5</f>
        <v>PZB</v>
      </c>
      <c r="P42" s="213">
        <f>'scenario input table'!N5</f>
        <v>100</v>
      </c>
      <c r="Q42" s="213">
        <f>'scenario input table'!O5</f>
        <v>100</v>
      </c>
      <c r="R42" s="213">
        <f>'scenario input table'!P5</f>
        <v>396</v>
      </c>
      <c r="S42" s="106" t="str">
        <f>'scenario input table'!Q5</f>
        <v>1: 2110t 2: 2140t  (E-Tfz DB-185)</v>
      </c>
      <c r="T42" s="213">
        <f>'scenario input table'!R5</f>
        <v>0</v>
      </c>
      <c r="U42" s="213" t="str">
        <f>'scenario input table'!S5</f>
        <v>-</v>
      </c>
      <c r="V42" s="213" t="str">
        <f>'scenario input table'!T5</f>
        <v>FR</v>
      </c>
      <c r="W42" s="106">
        <f>'scenario input table'!U5</f>
        <v>0</v>
      </c>
      <c r="X42" s="107">
        <f>'scenario input table'!V5</f>
        <v>0</v>
      </c>
    </row>
    <row r="43" spans="3:31" ht="40.9" customHeight="1" x14ac:dyDescent="0.25">
      <c r="C43" s="63" t="str">
        <f>'scenario input table'!A6</f>
        <v>DB Netz</v>
      </c>
      <c r="D43" s="215" t="str">
        <f>'scenario input table'!B6</f>
        <v xml:space="preserve">Mannheim - Forbach / Saarbrucken (FR/GE border) </v>
      </c>
      <c r="E43" s="65" t="str">
        <f>'scenario input table'!C6</f>
        <v>Mannheim – Darmstadt – MZ-Bischofsheim – Rüdesheim – Koblenz – Trier – Apach</v>
      </c>
      <c r="F43" s="10" t="str">
        <f>'scenario input table'!D6</f>
        <v>x</v>
      </c>
      <c r="G43" s="10" t="str">
        <f>'scenario input table'!E6</f>
        <v>x</v>
      </c>
      <c r="H43" s="34" t="str">
        <f>'scenario input table'!F6</f>
        <v>AC 15kV 16,7 Hz</v>
      </c>
      <c r="I43" s="10">
        <f>'scenario input table'!G6</f>
        <v>630</v>
      </c>
      <c r="J43" s="10" t="str">
        <f>'scenario input table'!H6</f>
        <v>D4</v>
      </c>
      <c r="K43" s="10" t="str">
        <f>'scenario input table'!I6</f>
        <v>min. 2</v>
      </c>
      <c r="L43" s="10" t="str">
        <f>'scenario input table'!J6</f>
        <v>UIC</v>
      </c>
      <c r="M43" s="10" t="str">
        <f>'scenario input table'!K6</f>
        <v>upon request</v>
      </c>
      <c r="N43" s="34"/>
      <c r="O43" s="10" t="str">
        <f>'scenario input table'!M6</f>
        <v>PZB</v>
      </c>
      <c r="P43" s="10">
        <f>'scenario input table'!N6</f>
        <v>100</v>
      </c>
      <c r="Q43" s="10">
        <f>'scenario input table'!O6</f>
        <v>100</v>
      </c>
      <c r="R43" s="10"/>
      <c r="S43" s="34" t="str">
        <f>'scenario input table'!Q6</f>
        <v xml:space="preserve">1: 2110t 2: 2135t (E-Tfz DB-185)
</v>
      </c>
      <c r="T43" s="10">
        <f>'scenario input table'!R6</f>
        <v>0</v>
      </c>
      <c r="U43" s="10" t="str">
        <f>'scenario input table'!S6</f>
        <v>-</v>
      </c>
      <c r="V43" s="10" t="str">
        <f>'scenario input table'!T6</f>
        <v>FR</v>
      </c>
      <c r="W43" s="34"/>
      <c r="X43" s="169"/>
    </row>
    <row r="44" spans="3:31" ht="41.25" customHeight="1" x14ac:dyDescent="0.25">
      <c r="C44" s="168" t="str">
        <f>'scenario input table'!A7</f>
        <v>DB Netz</v>
      </c>
      <c r="D44" s="105" t="str">
        <f>'scenario input table'!B4</f>
        <v>Mannheim - Forbach / Saarbrucken (FR/GE border)</v>
      </c>
      <c r="E44" s="105" t="str">
        <f>'scenario input table'!C4</f>
        <v>Mannheim – Worms – Osthofen – Mainz – Bingen – Koblenz – Trier – Apach</v>
      </c>
      <c r="F44" s="106" t="str">
        <f>'scenario input table'!D4</f>
        <v>x</v>
      </c>
      <c r="G44" s="106" t="str">
        <f>'scenario input table'!E4</f>
        <v>x</v>
      </c>
      <c r="H44" s="106" t="str">
        <f>'scenario input table'!F4</f>
        <v>AC 15kV 16,7 Hz</v>
      </c>
      <c r="I44" s="106">
        <f>'scenario input table'!G4</f>
        <v>630</v>
      </c>
      <c r="J44" s="106" t="str">
        <f>'scenario input table'!H4</f>
        <v>D4</v>
      </c>
      <c r="K44" s="106" t="str">
        <f>'scenario input table'!I4</f>
        <v>min. 2</v>
      </c>
      <c r="L44" s="106" t="str">
        <f>'scenario input table'!J4</f>
        <v>UIC</v>
      </c>
      <c r="M44" s="106" t="str">
        <f>'scenario input table'!K4</f>
        <v>upon request</v>
      </c>
      <c r="N44" s="106" t="str">
        <f>'scenario input table'!L4</f>
        <v>P/C 400 (P/C 70)</v>
      </c>
      <c r="O44" s="106" t="str">
        <f>'scenario input table'!M4</f>
        <v>PZB</v>
      </c>
      <c r="P44" s="106">
        <f>'scenario input table'!N4</f>
        <v>100</v>
      </c>
      <c r="Q44" s="106">
        <f>'scenario input table'!O4</f>
        <v>100</v>
      </c>
      <c r="R44" s="106">
        <f>'scenario input table'!P4</f>
        <v>372</v>
      </c>
      <c r="S44" s="106" t="str">
        <f>'scenario input table'!Q4</f>
        <v xml:space="preserve">1: 2119t 2: 2140t (E-Tfz DB-185) </v>
      </c>
      <c r="T44" s="106">
        <f>'scenario input table'!R4</f>
        <v>0</v>
      </c>
      <c r="U44" s="106" t="str">
        <f>'scenario input table'!S4</f>
        <v>-</v>
      </c>
      <c r="V44" s="106" t="s">
        <v>164</v>
      </c>
      <c r="W44" s="212">
        <f>'scenario input table'!U4</f>
        <v>0</v>
      </c>
      <c r="X44" s="86">
        <f>'scenario input table'!V4</f>
        <v>0</v>
      </c>
    </row>
    <row r="45" spans="3:31" ht="29.45" customHeight="1" thickBot="1" x14ac:dyDescent="0.3">
      <c r="C45" s="60" t="str">
        <f>'scenario input table'!A9</f>
        <v>SNCF Réseau</v>
      </c>
      <c r="D45" s="207" t="str">
        <f>'scenario input table'!B9</f>
        <v>Saarbrücken / Forbach (FR/GE border) - Metz</v>
      </c>
      <c r="E45" s="40" t="str">
        <f>'scenario input table'!C9</f>
        <v>Apach (FR/GE border) - Thionville – Metz</v>
      </c>
      <c r="F45" s="14" t="str">
        <f>'scenario input table'!D9</f>
        <v>x</v>
      </c>
      <c r="G45" s="14" t="str">
        <f>'scenario input table'!E9</f>
        <v>x</v>
      </c>
      <c r="H45" s="14" t="str">
        <f>'scenario input table'!F9</f>
        <v>AC 25kV</v>
      </c>
      <c r="I45" s="14">
        <f>'scenario input table'!G9</f>
        <v>750</v>
      </c>
      <c r="J45" s="14" t="str">
        <f>'scenario input table'!H9</f>
        <v>D4</v>
      </c>
      <c r="K45" s="14">
        <f>'scenario input table'!I9</f>
        <v>2</v>
      </c>
      <c r="L45" s="14" t="str">
        <f>'scenario input table'!J9</f>
        <v>UIC</v>
      </c>
      <c r="M45" s="14" t="str">
        <f>'scenario input table'!K9</f>
        <v>GB1</v>
      </c>
      <c r="N45" s="14" t="str">
        <f>'scenario input table'!L9</f>
        <v>upon request</v>
      </c>
      <c r="O45" s="14" t="str">
        <f>'scenario input table'!M9</f>
        <v>ERTMS/KVB</v>
      </c>
      <c r="P45" s="14" t="str">
        <f>'scenario input table'!N9</f>
        <v>101 - 120</v>
      </c>
      <c r="Q45" s="14" t="str">
        <f>'scenario input table'!O9</f>
        <v>101 - 120</v>
      </c>
      <c r="R45" s="14">
        <f>'scenario input table'!P9</f>
        <v>60</v>
      </c>
      <c r="S45" s="14" t="str">
        <f>'scenario input table'!Q9</f>
        <v>N/A</v>
      </c>
      <c r="T45" s="14" t="str">
        <f>'scenario input table'!R9</f>
        <v>-</v>
      </c>
      <c r="U45" s="14" t="str">
        <f>'scenario input table'!S9</f>
        <v>upon request</v>
      </c>
      <c r="V45" s="208" t="str">
        <f>'scenario input table'!T9</f>
        <v>Perl/Apach</v>
      </c>
      <c r="W45" s="14" t="str">
        <f>'scenario input table'!U8</f>
        <v>-</v>
      </c>
      <c r="X45" s="211">
        <f>'scenario input table'!V8</f>
        <v>0</v>
      </c>
    </row>
    <row r="46" spans="3:31" ht="18" customHeight="1" thickBot="1" x14ac:dyDescent="0.3">
      <c r="C46" s="194"/>
      <c r="D46" s="195"/>
      <c r="E46" s="195"/>
      <c r="F46" s="195"/>
      <c r="G46" s="195"/>
      <c r="H46" s="195"/>
      <c r="I46" s="195"/>
      <c r="J46" s="195"/>
      <c r="K46" s="195"/>
      <c r="L46" s="195"/>
      <c r="M46" s="195"/>
      <c r="N46" s="195"/>
      <c r="O46" s="195"/>
      <c r="P46" s="195"/>
      <c r="Q46" s="195"/>
      <c r="R46" s="195"/>
      <c r="S46" s="195"/>
      <c r="T46" s="195"/>
      <c r="U46" s="195"/>
      <c r="V46" s="195"/>
      <c r="W46" s="195"/>
      <c r="X46" s="195"/>
    </row>
    <row r="47" spans="3:31" ht="16.149999999999999" customHeight="1" thickBot="1" x14ac:dyDescent="0.3">
      <c r="C47" s="342" t="s">
        <v>368</v>
      </c>
      <c r="D47" s="343"/>
      <c r="E47" s="343"/>
      <c r="F47" s="343"/>
      <c r="G47" s="343"/>
      <c r="H47" s="343"/>
      <c r="I47" s="343"/>
      <c r="J47" s="343"/>
      <c r="K47" s="343"/>
      <c r="L47" s="343"/>
      <c r="M47" s="343"/>
      <c r="N47" s="343"/>
      <c r="O47" s="343"/>
      <c r="P47" s="343"/>
      <c r="Q47" s="343"/>
      <c r="R47" s="343"/>
      <c r="S47" s="343"/>
      <c r="T47" s="343"/>
      <c r="U47" s="343"/>
      <c r="V47" s="343"/>
      <c r="W47" s="343"/>
      <c r="X47" s="344"/>
    </row>
    <row r="48" spans="3:31" ht="27" customHeight="1" x14ac:dyDescent="0.25">
      <c r="C48" s="59" t="str">
        <f>'scenario input table'!A6</f>
        <v>DB Netz</v>
      </c>
      <c r="D48" s="42" t="str">
        <f>'scenario input table'!B7</f>
        <v>Mannheim - Forbach / Saarbrucken (FR/GE border)</v>
      </c>
      <c r="E48" s="42" t="str">
        <f>'scenario input table'!C7</f>
        <v xml:space="preserve">Mannheim - Karlsruhe - Kehl </v>
      </c>
      <c r="F48" s="32" t="str">
        <f>'scenario input table'!D7</f>
        <v>x</v>
      </c>
      <c r="G48" s="32" t="str">
        <f>'scenario input table'!E7</f>
        <v>x</v>
      </c>
      <c r="H48" s="32" t="str">
        <f>'scenario input table'!F7</f>
        <v>AC 15kV 16,7 Hz</v>
      </c>
      <c r="I48" s="32">
        <f>'scenario input table'!G7</f>
        <v>740</v>
      </c>
      <c r="J48" s="32" t="str">
        <f>'scenario input table'!H7</f>
        <v>D4</v>
      </c>
      <c r="K48" s="32" t="str">
        <f>'scenario input table'!I7</f>
        <v>min. 2</v>
      </c>
      <c r="L48" s="32" t="str">
        <f>'scenario input table'!J7</f>
        <v>UIC</v>
      </c>
      <c r="M48" s="32" t="str">
        <f>'scenario input table'!K7</f>
        <v>upon request</v>
      </c>
      <c r="N48" s="32" t="str">
        <f>'scenario input table'!L7</f>
        <v>P/C 410 (P/C 80)</v>
      </c>
      <c r="O48" s="32" t="str">
        <f>'scenario input table'!M7</f>
        <v>PZB</v>
      </c>
      <c r="P48" s="32">
        <f>'scenario input table'!N7</f>
        <v>160</v>
      </c>
      <c r="Q48" s="32">
        <f>'scenario input table'!O7</f>
        <v>160</v>
      </c>
      <c r="R48" s="32">
        <f>'scenario input table'!P7</f>
        <v>306</v>
      </c>
      <c r="S48" s="32" t="str">
        <f>'scenario input table'!Q7</f>
        <v xml:space="preserve">1: 2855t 2: 3175t  (E-Tfz DB-185) </v>
      </c>
      <c r="T48" s="32">
        <f>'scenario input table'!R7</f>
        <v>0</v>
      </c>
      <c r="U48" s="32" t="str">
        <f>'scenario input table'!S7</f>
        <v>-</v>
      </c>
      <c r="V48" s="32" t="str">
        <f>'scenario input table'!T7</f>
        <v>FR</v>
      </c>
      <c r="W48" s="42">
        <f>'scenario input table'!U7</f>
        <v>0</v>
      </c>
      <c r="X48" s="196">
        <f>'scenario input table'!V7</f>
        <v>0</v>
      </c>
    </row>
    <row r="49" spans="1:32" ht="17.45" customHeight="1" thickBot="1" x14ac:dyDescent="0.3">
      <c r="C49" s="60" t="str">
        <f>'scenario input table'!A10</f>
        <v>SNCF Réseau</v>
      </c>
      <c r="D49" s="43" t="str">
        <f>'scenario input table'!B10</f>
        <v>Saarbrücken / Forbach (FR/GE border) - Metz</v>
      </c>
      <c r="E49" s="43" t="str">
        <f>'scenario input table'!C10</f>
        <v>Strasbourg  (FR/GE border)- Nancy – Metz</v>
      </c>
      <c r="F49" s="14" t="str">
        <f>'scenario input table'!D10</f>
        <v>x</v>
      </c>
      <c r="G49" s="14" t="str">
        <f>'scenario input table'!E10</f>
        <v>x</v>
      </c>
      <c r="H49" s="14" t="str">
        <f>'scenario input table'!F10</f>
        <v>AC 25kV</v>
      </c>
      <c r="I49" s="14">
        <f>'scenario input table'!G10</f>
        <v>750</v>
      </c>
      <c r="J49" s="14" t="str">
        <f>'scenario input table'!H10</f>
        <v>C4/D4</v>
      </c>
      <c r="K49" s="14">
        <f>'scenario input table'!I10</f>
        <v>2</v>
      </c>
      <c r="L49" s="14" t="str">
        <f>'scenario input table'!J10</f>
        <v>UIC</v>
      </c>
      <c r="M49" s="14" t="str">
        <f>'scenario input table'!K10</f>
        <v>GB</v>
      </c>
      <c r="N49" s="14" t="str">
        <f>'scenario input table'!L10</f>
        <v>upon request</v>
      </c>
      <c r="O49" s="14" t="str">
        <f>'scenario input table'!M10</f>
        <v>KVB</v>
      </c>
      <c r="P49" s="14" t="str">
        <f>'scenario input table'!N10</f>
        <v>101 - 120</v>
      </c>
      <c r="Q49" s="14" t="str">
        <f>'scenario input table'!O10</f>
        <v>101 - 120</v>
      </c>
      <c r="R49" s="14">
        <f>'scenario input table'!P10</f>
        <v>210</v>
      </c>
      <c r="S49" s="14" t="str">
        <f>'scenario input table'!Q10</f>
        <v>N/A</v>
      </c>
      <c r="T49" s="14" t="str">
        <f>'scenario input table'!R10</f>
        <v>-</v>
      </c>
      <c r="U49" s="14" t="str">
        <f>'scenario input table'!S10</f>
        <v>upon request</v>
      </c>
      <c r="V49" s="29" t="str">
        <f>'scenario input table'!T10</f>
        <v>Kehl/Strasbourg</v>
      </c>
      <c r="W49" s="29" t="str">
        <f>'scenario input table'!U10</f>
        <v>C4 between Kehl and Strasbourg</v>
      </c>
      <c r="X49" s="15" t="str">
        <f>'scenario input table'!V10</f>
        <v>limited</v>
      </c>
    </row>
    <row r="50" spans="1:32" x14ac:dyDescent="0.25">
      <c r="A50" s="174"/>
      <c r="B50" s="183"/>
      <c r="C50" s="182"/>
      <c r="D50" s="192"/>
      <c r="E50" s="192"/>
      <c r="F50" s="182"/>
      <c r="G50" s="182"/>
      <c r="H50" s="192"/>
      <c r="I50" s="182"/>
      <c r="J50" s="182"/>
      <c r="K50" s="182"/>
      <c r="L50" s="182"/>
      <c r="M50" s="182"/>
      <c r="N50" s="193"/>
      <c r="O50" s="182"/>
      <c r="P50" s="182"/>
      <c r="Q50" s="182"/>
      <c r="R50" s="182"/>
      <c r="S50" s="192"/>
      <c r="T50" s="182"/>
      <c r="U50" s="182"/>
      <c r="V50" s="182"/>
      <c r="W50" s="182"/>
      <c r="X50" s="182"/>
      <c r="Y50" s="182"/>
      <c r="Z50" s="182"/>
      <c r="AA50" s="182"/>
    </row>
    <row r="51" spans="1:32" ht="15.75" x14ac:dyDescent="0.25">
      <c r="A51" s="174"/>
      <c r="B51" s="183"/>
      <c r="C51" s="341"/>
      <c r="D51" s="341"/>
      <c r="E51" s="341"/>
      <c r="F51" s="341"/>
      <c r="G51" s="341"/>
      <c r="H51" s="341"/>
      <c r="I51" s="341"/>
      <c r="J51" s="341"/>
      <c r="K51" s="341"/>
      <c r="L51" s="341"/>
      <c r="M51" s="341"/>
      <c r="N51" s="341"/>
      <c r="O51" s="341"/>
      <c r="P51" s="341"/>
      <c r="Q51" s="341"/>
      <c r="R51" s="341"/>
      <c r="S51" s="341"/>
      <c r="T51" s="341"/>
      <c r="U51" s="341"/>
      <c r="V51" s="341"/>
      <c r="W51" s="341"/>
      <c r="X51" s="341"/>
      <c r="Y51" s="185"/>
      <c r="Z51" s="185"/>
      <c r="AA51" s="185"/>
      <c r="AB51" s="185"/>
      <c r="AC51" s="185"/>
      <c r="AD51" s="185"/>
      <c r="AE51" s="185"/>
      <c r="AF51" s="185"/>
    </row>
    <row r="52" spans="1:32" ht="16.5" customHeight="1" x14ac:dyDescent="0.25">
      <c r="A52" s="174"/>
      <c r="B52" s="183"/>
      <c r="C52" s="186"/>
      <c r="D52" s="187"/>
      <c r="E52" s="187"/>
      <c r="F52" s="188"/>
      <c r="G52" s="188"/>
      <c r="H52" s="189"/>
      <c r="I52" s="188"/>
      <c r="J52" s="188"/>
      <c r="K52" s="188"/>
      <c r="L52" s="188"/>
      <c r="M52" s="188"/>
      <c r="N52" s="189"/>
      <c r="O52" s="188"/>
      <c r="P52" s="188"/>
      <c r="Q52" s="188"/>
      <c r="R52" s="188"/>
      <c r="S52" s="189"/>
      <c r="T52" s="188"/>
      <c r="U52" s="188"/>
      <c r="V52" s="188"/>
      <c r="W52" s="189"/>
      <c r="X52" s="189"/>
      <c r="Y52" s="185"/>
      <c r="Z52" s="185"/>
      <c r="AA52" s="185"/>
      <c r="AB52" s="185"/>
      <c r="AC52" s="185"/>
      <c r="AD52" s="185"/>
      <c r="AE52" s="185"/>
      <c r="AF52" s="185"/>
    </row>
    <row r="53" spans="1:32" ht="12" customHeight="1" x14ac:dyDescent="0.25">
      <c r="A53" s="174"/>
      <c r="B53" s="183"/>
      <c r="C53" s="186"/>
      <c r="D53" s="187"/>
      <c r="E53" s="187"/>
      <c r="F53" s="188"/>
      <c r="G53" s="188"/>
      <c r="H53" s="188"/>
      <c r="I53" s="188"/>
      <c r="J53" s="188"/>
      <c r="K53" s="188"/>
      <c r="L53" s="188"/>
      <c r="M53" s="188"/>
      <c r="N53" s="188"/>
      <c r="O53" s="188"/>
      <c r="P53" s="188"/>
      <c r="Q53" s="188"/>
      <c r="R53" s="188"/>
      <c r="S53" s="188"/>
      <c r="T53" s="188"/>
      <c r="U53" s="188"/>
      <c r="V53" s="188"/>
      <c r="W53" s="188"/>
      <c r="X53" s="188"/>
      <c r="Y53" s="185"/>
      <c r="Z53" s="185"/>
      <c r="AA53" s="185"/>
      <c r="AB53" s="185"/>
      <c r="AC53" s="185"/>
      <c r="AD53" s="185"/>
      <c r="AE53" s="185"/>
      <c r="AF53" s="185"/>
    </row>
    <row r="54" spans="1:32" x14ac:dyDescent="0.25">
      <c r="A54" s="174"/>
      <c r="B54" s="183"/>
      <c r="C54" s="190"/>
      <c r="D54" s="185"/>
      <c r="E54" s="185"/>
      <c r="F54" s="190"/>
      <c r="G54" s="185"/>
      <c r="H54" s="185"/>
      <c r="I54" s="185"/>
      <c r="J54" s="185"/>
      <c r="K54" s="185"/>
      <c r="L54" s="191"/>
      <c r="M54" s="185"/>
      <c r="N54" s="185"/>
      <c r="O54" s="185"/>
      <c r="P54" s="185"/>
      <c r="Q54" s="190"/>
      <c r="R54" s="185"/>
      <c r="S54" s="185"/>
      <c r="T54" s="185"/>
      <c r="U54" s="185"/>
      <c r="V54" s="185"/>
      <c r="W54" s="185"/>
      <c r="X54" s="185"/>
      <c r="Y54" s="185"/>
      <c r="Z54" s="185"/>
      <c r="AA54" s="185"/>
      <c r="AB54" s="185"/>
      <c r="AC54" s="185"/>
      <c r="AD54" s="185"/>
      <c r="AE54" s="185"/>
      <c r="AF54" s="185"/>
    </row>
    <row r="55" spans="1:32" x14ac:dyDescent="0.25">
      <c r="A55" s="174"/>
      <c r="B55" s="183"/>
      <c r="C55" s="190"/>
      <c r="D55" s="185"/>
      <c r="E55" s="185"/>
      <c r="F55" s="190"/>
      <c r="G55" s="185"/>
      <c r="H55" s="185"/>
      <c r="I55" s="185"/>
      <c r="J55" s="185"/>
      <c r="K55" s="185"/>
      <c r="L55" s="191"/>
      <c r="M55" s="185"/>
      <c r="N55" s="185"/>
      <c r="O55" s="185"/>
      <c r="P55" s="185"/>
      <c r="Q55" s="190"/>
      <c r="R55" s="185"/>
      <c r="S55" s="185"/>
      <c r="T55" s="185"/>
      <c r="U55" s="185"/>
      <c r="V55" s="185"/>
      <c r="W55" s="185"/>
      <c r="X55" s="185"/>
      <c r="Y55" s="185"/>
      <c r="Z55" s="185"/>
      <c r="AA55" s="185"/>
      <c r="AB55" s="185"/>
      <c r="AC55" s="185"/>
      <c r="AD55" s="185"/>
      <c r="AE55" s="185"/>
      <c r="AF55" s="185"/>
    </row>
    <row r="56" spans="1:32" x14ac:dyDescent="0.25">
      <c r="A56" s="174"/>
      <c r="B56" s="183"/>
      <c r="C56" s="190"/>
      <c r="D56" s="185"/>
      <c r="E56" s="185"/>
      <c r="F56" s="190"/>
      <c r="G56" s="185"/>
      <c r="H56" s="185"/>
      <c r="I56" s="185"/>
      <c r="J56" s="185"/>
      <c r="K56" s="185"/>
      <c r="L56" s="191"/>
      <c r="M56" s="185"/>
      <c r="N56" s="185"/>
      <c r="O56" s="185"/>
      <c r="P56" s="185"/>
      <c r="Q56" s="190"/>
      <c r="R56" s="185"/>
      <c r="S56" s="185"/>
      <c r="T56" s="185"/>
      <c r="U56" s="185"/>
      <c r="V56" s="185"/>
      <c r="W56" s="185"/>
      <c r="X56" s="185"/>
      <c r="Y56" s="185"/>
      <c r="Z56" s="185"/>
      <c r="AA56" s="185"/>
      <c r="AB56" s="185"/>
      <c r="AC56" s="185"/>
      <c r="AD56" s="185"/>
      <c r="AE56" s="185"/>
      <c r="AF56" s="185"/>
    </row>
    <row r="57" spans="1:32" x14ac:dyDescent="0.25">
      <c r="A57" s="174"/>
      <c r="B57" s="183"/>
      <c r="C57" s="190"/>
      <c r="D57" s="185"/>
      <c r="E57" s="185"/>
      <c r="F57" s="190"/>
      <c r="G57" s="185"/>
      <c r="H57" s="185"/>
      <c r="I57" s="185"/>
      <c r="J57" s="185"/>
      <c r="K57" s="185"/>
      <c r="L57" s="191"/>
      <c r="M57" s="185"/>
      <c r="N57" s="185"/>
      <c r="O57" s="185"/>
      <c r="P57" s="185"/>
      <c r="Q57" s="190"/>
      <c r="R57" s="185"/>
      <c r="S57" s="185"/>
      <c r="T57" s="185"/>
      <c r="U57" s="185"/>
      <c r="V57" s="185"/>
      <c r="W57" s="185"/>
      <c r="X57" s="185"/>
      <c r="Y57" s="185"/>
      <c r="Z57" s="185"/>
      <c r="AA57" s="185"/>
      <c r="AB57" s="185"/>
      <c r="AC57" s="185"/>
      <c r="AD57" s="185"/>
      <c r="AE57" s="185"/>
      <c r="AF57" s="185"/>
    </row>
    <row r="58" spans="1:32" x14ac:dyDescent="0.25">
      <c r="A58" s="174"/>
      <c r="B58" s="183"/>
      <c r="C58" s="183"/>
      <c r="D58" s="174"/>
      <c r="E58" s="174"/>
      <c r="F58" s="183"/>
      <c r="G58" s="174"/>
      <c r="H58" s="174"/>
      <c r="I58" s="174"/>
      <c r="J58" s="174"/>
      <c r="K58" s="174"/>
      <c r="L58" s="184"/>
      <c r="M58" s="174"/>
      <c r="N58" s="174"/>
      <c r="O58" s="174"/>
      <c r="P58" s="174"/>
      <c r="Q58" s="183"/>
      <c r="R58" s="174"/>
      <c r="S58" s="174"/>
      <c r="T58" s="174"/>
      <c r="U58" s="174"/>
      <c r="V58" s="174"/>
      <c r="W58" s="174"/>
      <c r="X58" s="174"/>
      <c r="Y58" s="174"/>
      <c r="Z58" s="174"/>
      <c r="AA58" s="174"/>
    </row>
  </sheetData>
  <mergeCells count="22">
    <mergeCell ref="U34:U35"/>
    <mergeCell ref="D31:V31"/>
    <mergeCell ref="D33:V33"/>
    <mergeCell ref="D29:V29"/>
    <mergeCell ref="D30:V30"/>
    <mergeCell ref="D32:V32"/>
    <mergeCell ref="C1:W1"/>
    <mergeCell ref="C27:W27"/>
    <mergeCell ref="AA30:AS30"/>
    <mergeCell ref="C51:X51"/>
    <mergeCell ref="C47:X47"/>
    <mergeCell ref="C41:X41"/>
    <mergeCell ref="C37:X37"/>
    <mergeCell ref="O34:O35"/>
    <mergeCell ref="S34:S35"/>
    <mergeCell ref="T34:T35"/>
    <mergeCell ref="N34:N35"/>
    <mergeCell ref="C34:C35"/>
    <mergeCell ref="F34:G34"/>
    <mergeCell ref="H34:J34"/>
    <mergeCell ref="L34:L35"/>
    <mergeCell ref="M34:M35"/>
  </mergeCells>
  <conditionalFormatting sqref="C37">
    <cfRule type="cellIs" dxfId="151" priority="13" operator="between">
      <formula>0</formula>
      <formula>0</formula>
    </cfRule>
  </conditionalFormatting>
  <conditionalFormatting sqref="C41">
    <cfRule type="cellIs" dxfId="150" priority="11" operator="between">
      <formula>0</formula>
      <formula>0</formula>
    </cfRule>
  </conditionalFormatting>
  <conditionalFormatting sqref="C47">
    <cfRule type="cellIs" dxfId="149" priority="10" operator="between">
      <formula>0</formula>
      <formula>0</formula>
    </cfRule>
  </conditionalFormatting>
  <conditionalFormatting sqref="C51">
    <cfRule type="cellIs" dxfId="148" priority="9" operator="between">
      <formula>0</formula>
      <formula>0</formula>
    </cfRule>
  </conditionalFormatting>
  <conditionalFormatting sqref="C51 C47 C41 A19:B19 C52:X53 X5:XFD19 C48:X50 C38:X40 C42:X46">
    <cfRule type="cellIs" dxfId="147" priority="8" operator="equal">
      <formula>0</formula>
    </cfRule>
  </conditionalFormatting>
  <conditionalFormatting sqref="C1">
    <cfRule type="cellIs" dxfId="146" priority="7" operator="between">
      <formula>0</formula>
      <formula>0</formula>
    </cfRule>
  </conditionalFormatting>
  <conditionalFormatting sqref="C1">
    <cfRule type="cellIs" dxfId="145" priority="6" operator="equal">
      <formula>0</formula>
    </cfRule>
  </conditionalFormatting>
  <conditionalFormatting sqref="C27">
    <cfRule type="cellIs" dxfId="144" priority="5" operator="between">
      <formula>0</formula>
      <formula>0</formula>
    </cfRule>
  </conditionalFormatting>
  <conditionalFormatting sqref="C27">
    <cfRule type="cellIs" dxfId="143" priority="4" operator="equal">
      <formula>0</formula>
    </cfRule>
  </conditionalFormatting>
  <conditionalFormatting sqref="W31:W33">
    <cfRule type="cellIs" dxfId="142" priority="1" operator="equal">
      <formula>0</formula>
    </cfRule>
  </conditionalFormatting>
  <pageMargins left="0.7" right="0.7" top="0.75" bottom="0.75" header="0.3" footer="0.3"/>
  <pageSetup paperSize="9" orientation="portrait" r:id="rId1"/>
  <headerFooter>
    <oddFooter>&amp;L_x000D_&amp;1#&amp;"Calibri"&amp;10&amp;K008000 Interne SNCF Réseau</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5"/>
  <sheetViews>
    <sheetView topLeftCell="A10" workbookViewId="0">
      <selection activeCell="A10" sqref="A10"/>
    </sheetView>
  </sheetViews>
  <sheetFormatPr baseColWidth="10" defaultColWidth="9" defaultRowHeight="15" x14ac:dyDescent="0.25"/>
  <cols>
    <col min="1" max="1" width="11.28515625" customWidth="1"/>
    <col min="2" max="2" width="18.85546875" style="30" customWidth="1"/>
    <col min="3" max="3" width="37.7109375" style="30" customWidth="1"/>
    <col min="4" max="4" width="5.42578125" customWidth="1"/>
    <col min="5" max="5" width="4.7109375" customWidth="1"/>
    <col min="6" max="6" width="11.42578125" customWidth="1"/>
    <col min="11" max="11" width="9.140625" customWidth="1"/>
    <col min="12" max="12" width="11.5703125" bestFit="1" customWidth="1"/>
    <col min="14" max="14" width="0" hidden="1" customWidth="1"/>
    <col min="15" max="15" width="11.85546875" customWidth="1"/>
    <col min="16" max="16" width="10.5703125" customWidth="1"/>
    <col min="17" max="17" width="12.42578125" customWidth="1"/>
    <col min="18" max="18" width="0" hidden="1" customWidth="1"/>
    <col min="19" max="19" width="12.140625" customWidth="1"/>
    <col min="21" max="21" width="14.28515625" customWidth="1"/>
  </cols>
  <sheetData>
    <row r="1" spans="1:21" ht="15.75" customHeight="1" x14ac:dyDescent="0.25">
      <c r="A1" s="336" t="s">
        <v>41</v>
      </c>
      <c r="B1" s="337"/>
      <c r="C1" s="337"/>
      <c r="D1" s="337"/>
      <c r="E1" s="337"/>
      <c r="F1" s="337"/>
      <c r="G1" s="337"/>
      <c r="H1" s="337"/>
      <c r="I1" s="337"/>
      <c r="J1" s="337"/>
      <c r="K1" s="337"/>
      <c r="L1" s="337"/>
      <c r="M1" s="337"/>
      <c r="N1" s="337"/>
      <c r="O1" s="337"/>
      <c r="P1" s="337"/>
      <c r="Q1" s="337"/>
      <c r="R1" s="337"/>
      <c r="S1" s="337"/>
      <c r="T1" s="337"/>
      <c r="U1" s="338"/>
    </row>
    <row r="2" spans="1:21" x14ac:dyDescent="0.25">
      <c r="B2" s="133"/>
      <c r="C2" s="134"/>
      <c r="D2" s="133"/>
      <c r="E2" s="133"/>
      <c r="F2" s="133"/>
      <c r="G2" s="133"/>
      <c r="H2" s="133"/>
      <c r="I2" s="133"/>
      <c r="J2" s="133"/>
      <c r="K2" s="133"/>
      <c r="L2" s="133"/>
      <c r="M2" s="133"/>
      <c r="N2" s="133"/>
      <c r="O2" s="133"/>
      <c r="P2" s="133"/>
      <c r="Q2" s="133"/>
      <c r="R2" s="133"/>
      <c r="S2" s="133"/>
      <c r="T2" s="133"/>
      <c r="U2" s="135"/>
    </row>
    <row r="3" spans="1:21" x14ac:dyDescent="0.25">
      <c r="A3" s="136"/>
      <c r="B3"/>
      <c r="C3" s="38"/>
      <c r="U3" s="122"/>
    </row>
    <row r="4" spans="1:21" x14ac:dyDescent="0.25">
      <c r="A4" s="136"/>
      <c r="B4"/>
      <c r="C4"/>
      <c r="U4" s="122"/>
    </row>
    <row r="5" spans="1:21" x14ac:dyDescent="0.25">
      <c r="A5" s="136"/>
      <c r="B5"/>
      <c r="C5" s="38"/>
      <c r="U5" s="122"/>
    </row>
    <row r="6" spans="1:21" x14ac:dyDescent="0.25">
      <c r="A6" s="136"/>
      <c r="B6"/>
      <c r="C6" s="38"/>
      <c r="U6" s="122"/>
    </row>
    <row r="7" spans="1:21" x14ac:dyDescent="0.25">
      <c r="A7" s="136"/>
      <c r="B7"/>
      <c r="C7" s="38"/>
      <c r="U7" s="122"/>
    </row>
    <row r="8" spans="1:21" x14ac:dyDescent="0.25">
      <c r="A8" s="136"/>
      <c r="B8"/>
      <c r="C8" s="38"/>
      <c r="U8" s="122"/>
    </row>
    <row r="9" spans="1:21" x14ac:dyDescent="0.25">
      <c r="A9" s="136"/>
      <c r="B9"/>
      <c r="C9" s="38"/>
      <c r="U9" s="122"/>
    </row>
    <row r="10" spans="1:21" x14ac:dyDescent="0.25">
      <c r="A10" s="136"/>
      <c r="B10"/>
      <c r="C10" s="38"/>
      <c r="U10" s="122"/>
    </row>
    <row r="11" spans="1:21" x14ac:dyDescent="0.25">
      <c r="A11" s="136"/>
      <c r="B11"/>
      <c r="C11" s="38"/>
      <c r="U11" s="122"/>
    </row>
    <row r="12" spans="1:21" x14ac:dyDescent="0.25">
      <c r="A12" s="136"/>
      <c r="B12"/>
      <c r="C12" s="38"/>
      <c r="U12" s="122"/>
    </row>
    <row r="13" spans="1:21" x14ac:dyDescent="0.25">
      <c r="A13" s="136"/>
      <c r="B13"/>
      <c r="C13" s="38"/>
      <c r="U13" s="122"/>
    </row>
    <row r="14" spans="1:21" x14ac:dyDescent="0.25">
      <c r="A14" s="136"/>
      <c r="B14"/>
      <c r="C14" s="38"/>
      <c r="U14" s="122"/>
    </row>
    <row r="15" spans="1:21" x14ac:dyDescent="0.25">
      <c r="A15" s="136"/>
      <c r="B15"/>
      <c r="C15" s="38"/>
      <c r="U15" s="122"/>
    </row>
    <row r="16" spans="1:21" x14ac:dyDescent="0.25">
      <c r="A16" s="136"/>
      <c r="B16"/>
      <c r="C16" s="38"/>
      <c r="U16" s="122"/>
    </row>
    <row r="17" spans="1:22" x14ac:dyDescent="0.25">
      <c r="A17" s="136"/>
      <c r="B17"/>
      <c r="C17" s="38"/>
      <c r="U17" s="122"/>
    </row>
    <row r="18" spans="1:22" x14ac:dyDescent="0.25">
      <c r="A18" s="136"/>
      <c r="B18"/>
      <c r="C18" s="38"/>
      <c r="U18" s="122"/>
    </row>
    <row r="19" spans="1:22" x14ac:dyDescent="0.25">
      <c r="A19" s="136"/>
      <c r="B19"/>
      <c r="C19" s="38"/>
      <c r="U19" s="122"/>
    </row>
    <row r="20" spans="1:22" x14ac:dyDescent="0.25">
      <c r="A20" s="136"/>
      <c r="B20"/>
      <c r="C20" s="38"/>
      <c r="U20" s="122"/>
    </row>
    <row r="21" spans="1:22" x14ac:dyDescent="0.25">
      <c r="A21" s="136"/>
      <c r="B21"/>
      <c r="C21" s="38"/>
      <c r="U21" s="122"/>
    </row>
    <row r="22" spans="1:22" x14ac:dyDescent="0.25">
      <c r="A22" s="136"/>
      <c r="B22"/>
      <c r="C22" s="38"/>
      <c r="U22" s="122"/>
    </row>
    <row r="23" spans="1:22" x14ac:dyDescent="0.25">
      <c r="A23" s="136"/>
      <c r="B23"/>
      <c r="C23" s="38"/>
      <c r="U23" s="122"/>
    </row>
    <row r="24" spans="1:22" x14ac:dyDescent="0.25">
      <c r="A24" s="136"/>
      <c r="B24"/>
      <c r="C24" s="38"/>
      <c r="U24" s="122"/>
    </row>
    <row r="25" spans="1:22" x14ac:dyDescent="0.25">
      <c r="A25" s="137"/>
      <c r="B25" s="125"/>
      <c r="C25" s="124"/>
      <c r="D25" s="125"/>
      <c r="E25" s="125"/>
      <c r="F25" s="125"/>
      <c r="G25" s="125"/>
      <c r="H25" s="125"/>
      <c r="I25" s="125"/>
      <c r="J25" s="125"/>
      <c r="K25" s="125"/>
      <c r="L25" s="125"/>
      <c r="M25" s="125"/>
      <c r="N25" s="125"/>
      <c r="O25" s="125"/>
      <c r="P25" s="125"/>
      <c r="Q25" s="125"/>
      <c r="R25" s="125"/>
      <c r="S25" s="125"/>
      <c r="T25" s="125"/>
      <c r="U25" s="126"/>
    </row>
    <row r="26" spans="1:22" x14ac:dyDescent="0.25">
      <c r="A26" s="38"/>
      <c r="B26"/>
      <c r="C26" s="38"/>
    </row>
    <row r="27" spans="1:22" ht="28.5" customHeight="1" x14ac:dyDescent="0.25">
      <c r="A27" s="336" t="s">
        <v>42</v>
      </c>
      <c r="B27" s="337"/>
      <c r="C27" s="337"/>
      <c r="D27" s="337"/>
      <c r="E27" s="337"/>
      <c r="F27" s="337"/>
      <c r="G27" s="337"/>
      <c r="H27" s="337"/>
      <c r="I27" s="337"/>
      <c r="J27" s="337"/>
      <c r="K27" s="337"/>
      <c r="L27" s="337"/>
      <c r="M27" s="337"/>
      <c r="N27" s="337"/>
      <c r="O27" s="337"/>
      <c r="P27" s="337"/>
      <c r="Q27" s="337"/>
      <c r="R27" s="337"/>
      <c r="S27" s="337"/>
      <c r="T27" s="337"/>
      <c r="U27" s="338"/>
    </row>
    <row r="28" spans="1:22" ht="33" customHeight="1" x14ac:dyDescent="0.25">
      <c r="A28" s="127" t="s">
        <v>42</v>
      </c>
      <c r="B28" s="165" t="s">
        <v>43</v>
      </c>
      <c r="C28" s="166"/>
      <c r="D28" s="166"/>
      <c r="E28" s="166"/>
      <c r="F28" s="166"/>
      <c r="G28" s="166"/>
      <c r="H28" s="166"/>
      <c r="I28" s="166"/>
      <c r="J28" s="166"/>
      <c r="K28" s="166"/>
      <c r="L28" s="166"/>
      <c r="M28" s="166"/>
      <c r="N28" s="166"/>
      <c r="O28" s="166"/>
      <c r="P28" s="166"/>
      <c r="Q28" s="166"/>
      <c r="R28" s="166"/>
      <c r="S28" s="166"/>
      <c r="T28" s="167"/>
      <c r="U28" s="127" t="s">
        <v>66</v>
      </c>
    </row>
    <row r="29" spans="1:22" ht="33" customHeight="1" x14ac:dyDescent="0.25">
      <c r="A29" s="151" t="s">
        <v>67</v>
      </c>
      <c r="B29" s="376" t="s">
        <v>68</v>
      </c>
      <c r="C29" s="377"/>
      <c r="D29" s="377"/>
      <c r="E29" s="377"/>
      <c r="F29" s="377"/>
      <c r="G29" s="377"/>
      <c r="H29" s="377"/>
      <c r="I29" s="377"/>
      <c r="J29" s="377"/>
      <c r="K29" s="377"/>
      <c r="L29" s="377"/>
      <c r="M29" s="377"/>
      <c r="N29" s="377"/>
      <c r="O29" s="377"/>
      <c r="P29" s="377"/>
      <c r="Q29" s="377"/>
      <c r="R29" s="377"/>
      <c r="S29" s="377"/>
      <c r="T29" s="378"/>
      <c r="U29" s="148" t="s">
        <v>69</v>
      </c>
    </row>
    <row r="30" spans="1:22" ht="33" customHeight="1" x14ac:dyDescent="0.25">
      <c r="A30" s="139" t="s">
        <v>70</v>
      </c>
      <c r="B30" s="379" t="s">
        <v>71</v>
      </c>
      <c r="C30" s="369"/>
      <c r="D30" s="369"/>
      <c r="E30" s="369"/>
      <c r="F30" s="369"/>
      <c r="G30" s="369"/>
      <c r="H30" s="369"/>
      <c r="I30" s="369"/>
      <c r="J30" s="369"/>
      <c r="K30" s="369"/>
      <c r="L30" s="369"/>
      <c r="M30" s="369"/>
      <c r="N30" s="369"/>
      <c r="O30" s="369"/>
      <c r="P30" s="369"/>
      <c r="Q30" s="369"/>
      <c r="R30" s="369"/>
      <c r="S30" s="369"/>
      <c r="T30" s="370"/>
      <c r="U30" s="148" t="s">
        <v>69</v>
      </c>
    </row>
    <row r="31" spans="1:22" ht="33" customHeight="1" x14ac:dyDescent="0.25">
      <c r="B31"/>
      <c r="C31"/>
    </row>
    <row r="32" spans="1:22" ht="33" customHeight="1" x14ac:dyDescent="0.25">
      <c r="A32" s="354" t="s">
        <v>46</v>
      </c>
      <c r="B32" s="79" t="s">
        <v>6</v>
      </c>
      <c r="C32" s="35" t="s">
        <v>8</v>
      </c>
      <c r="D32" s="348" t="s">
        <v>47</v>
      </c>
      <c r="E32" s="348"/>
      <c r="F32" s="348" t="s">
        <v>48</v>
      </c>
      <c r="G32" s="348"/>
      <c r="H32" s="348"/>
      <c r="I32" s="79"/>
      <c r="J32" s="350" t="s">
        <v>49</v>
      </c>
      <c r="K32" s="350" t="s">
        <v>50</v>
      </c>
      <c r="L32" s="352" t="s">
        <v>51</v>
      </c>
      <c r="M32" s="348" t="s">
        <v>26</v>
      </c>
      <c r="N32" s="92" t="s">
        <v>52</v>
      </c>
      <c r="O32" s="80" t="s">
        <v>52</v>
      </c>
      <c r="P32" s="80" t="s">
        <v>30</v>
      </c>
      <c r="Q32" s="350" t="s">
        <v>53</v>
      </c>
      <c r="R32" s="374" t="s">
        <v>54</v>
      </c>
      <c r="S32" s="350" t="s">
        <v>54</v>
      </c>
      <c r="T32" s="17" t="s">
        <v>55</v>
      </c>
      <c r="U32" s="17" t="s">
        <v>56</v>
      </c>
      <c r="V32" s="83" t="s">
        <v>57</v>
      </c>
    </row>
    <row r="33" spans="1:22" ht="22.5" x14ac:dyDescent="0.25">
      <c r="A33" s="355"/>
      <c r="B33" s="18"/>
      <c r="C33" s="33"/>
      <c r="D33" s="19" t="s">
        <v>58</v>
      </c>
      <c r="E33" s="19" t="s">
        <v>59</v>
      </c>
      <c r="F33" s="33" t="s">
        <v>60</v>
      </c>
      <c r="G33" s="33" t="s">
        <v>61</v>
      </c>
      <c r="H33" s="33" t="s">
        <v>62</v>
      </c>
      <c r="I33" s="33" t="s">
        <v>20</v>
      </c>
      <c r="J33" s="351"/>
      <c r="K33" s="351"/>
      <c r="L33" s="353"/>
      <c r="M33" s="349"/>
      <c r="N33" s="19" t="s">
        <v>58</v>
      </c>
      <c r="O33" s="33" t="s">
        <v>59</v>
      </c>
      <c r="P33" s="33" t="s">
        <v>63</v>
      </c>
      <c r="Q33" s="351"/>
      <c r="R33" s="375"/>
      <c r="S33" s="351"/>
      <c r="T33" s="20" t="s">
        <v>64</v>
      </c>
      <c r="U33" s="20"/>
      <c r="V33" s="21"/>
    </row>
    <row r="34" spans="1:22" ht="15.75" customHeight="1" x14ac:dyDescent="0.25">
      <c r="A34" s="345" t="s">
        <v>72</v>
      </c>
      <c r="B34" s="346"/>
      <c r="C34" s="346"/>
      <c r="D34" s="346"/>
      <c r="E34" s="346"/>
      <c r="F34" s="346"/>
      <c r="G34" s="346"/>
      <c r="H34" s="346"/>
      <c r="I34" s="346"/>
      <c r="J34" s="346"/>
      <c r="K34" s="346"/>
      <c r="L34" s="346"/>
      <c r="M34" s="346"/>
      <c r="N34" s="346"/>
      <c r="O34" s="346"/>
      <c r="P34" s="346"/>
      <c r="Q34" s="346"/>
      <c r="R34" s="346"/>
      <c r="S34" s="346"/>
      <c r="T34" s="346"/>
      <c r="U34" s="346"/>
      <c r="V34" s="347"/>
    </row>
    <row r="35" spans="1:22" s="11" customFormat="1" ht="12" thickBot="1" x14ac:dyDescent="0.25">
      <c r="A35" s="61" t="str">
        <f>'scenario input table'!A11</f>
        <v>SNCF Réseau</v>
      </c>
      <c r="B35" s="49" t="str">
        <f>'scenario input table'!B11</f>
        <v>Strasbourg - Nancy</v>
      </c>
      <c r="C35" s="49" t="str">
        <f>'scenario input table'!C11</f>
        <v>Strasbourg - Nancy</v>
      </c>
      <c r="D35" s="23" t="str">
        <f>'scenario input table'!D11</f>
        <v>x</v>
      </c>
      <c r="E35" s="23" t="str">
        <f>'scenario input table'!E11</f>
        <v>x</v>
      </c>
      <c r="F35" s="23" t="str">
        <f>'scenario input table'!F11</f>
        <v>AC 25kV</v>
      </c>
      <c r="G35" s="23">
        <f>'scenario input table'!G11</f>
        <v>750</v>
      </c>
      <c r="H35" s="23" t="str">
        <f>'scenario input table'!H11</f>
        <v>D4</v>
      </c>
      <c r="I35" s="23">
        <f>'scenario input table'!I11</f>
        <v>2</v>
      </c>
      <c r="J35" s="23" t="str">
        <f>'scenario input table'!J11</f>
        <v>UIC</v>
      </c>
      <c r="K35" s="23" t="str">
        <f>'scenario input table'!K11</f>
        <v>GB</v>
      </c>
      <c r="L35" s="23" t="str">
        <f>'scenario input table'!L11</f>
        <v>upon request</v>
      </c>
      <c r="M35" s="23" t="str">
        <f>'scenario input table'!M11</f>
        <v>KVB</v>
      </c>
      <c r="N35" s="23" t="str">
        <f>'scenario input table'!N11</f>
        <v>101-160</v>
      </c>
      <c r="O35" s="23" t="str">
        <f>'scenario input table'!O11</f>
        <v>101-160</v>
      </c>
      <c r="P35" s="23">
        <f>'scenario input table'!P11</f>
        <v>150</v>
      </c>
      <c r="Q35" s="23" t="str">
        <f>'scenario input table'!Q11</f>
        <v>N/A</v>
      </c>
      <c r="R35" s="23" t="str">
        <f>'scenario input table'!R11</f>
        <v>-</v>
      </c>
      <c r="S35" s="23" t="str">
        <f>'scenario input table'!S11</f>
        <v>upon request</v>
      </c>
      <c r="T35" s="23" t="str">
        <f>'scenario input table'!T11</f>
        <v>-</v>
      </c>
      <c r="U35" s="23" t="str">
        <f>'scenario input table'!U11</f>
        <v>-</v>
      </c>
      <c r="V35" s="24">
        <f>'scenario input table'!V11</f>
        <v>0</v>
      </c>
    </row>
    <row r="36" spans="1:22" ht="15.75" thickBot="1" x14ac:dyDescent="0.3"/>
    <row r="37" spans="1:22" ht="15.75" customHeight="1" thickBot="1" x14ac:dyDescent="0.3">
      <c r="A37" s="371" t="s">
        <v>73</v>
      </c>
      <c r="B37" s="372"/>
      <c r="C37" s="372"/>
      <c r="D37" s="372"/>
      <c r="E37" s="372"/>
      <c r="F37" s="372"/>
      <c r="G37" s="372"/>
      <c r="H37" s="372"/>
      <c r="I37" s="372"/>
      <c r="J37" s="372"/>
      <c r="K37" s="372"/>
      <c r="L37" s="372"/>
      <c r="M37" s="372"/>
      <c r="N37" s="372"/>
      <c r="O37" s="372"/>
      <c r="P37" s="372"/>
      <c r="Q37" s="372"/>
      <c r="R37" s="372"/>
      <c r="S37" s="372"/>
      <c r="T37" s="372"/>
      <c r="U37" s="372"/>
      <c r="V37" s="373"/>
    </row>
    <row r="38" spans="1:22" s="16" customFormat="1" ht="33.75" x14ac:dyDescent="0.25">
      <c r="A38" s="66" t="str">
        <f>'scenario input table'!A6</f>
        <v>DB Netz</v>
      </c>
      <c r="B38" s="42" t="str">
        <f>'scenario input table'!B6</f>
        <v xml:space="preserve">Mannheim - Forbach / Saarbrucken (FR/GE border) </v>
      </c>
      <c r="C38" s="42" t="s">
        <v>74</v>
      </c>
      <c r="D38" s="32" t="str">
        <f>'scenario input table'!D6</f>
        <v>x</v>
      </c>
      <c r="E38" s="32" t="str">
        <f>'scenario input table'!E6</f>
        <v>x</v>
      </c>
      <c r="F38" s="32" t="str">
        <f>'scenario input table'!F6</f>
        <v>AC 15kV 16,7 Hz</v>
      </c>
      <c r="G38" s="32">
        <f>'scenario input table'!G6</f>
        <v>630</v>
      </c>
      <c r="H38" s="32" t="str">
        <f>'scenario input table'!H6</f>
        <v>D4</v>
      </c>
      <c r="I38" s="32" t="str">
        <f>'scenario input table'!I6</f>
        <v>min. 2</v>
      </c>
      <c r="J38" s="32" t="str">
        <f>'scenario input table'!J6</f>
        <v>UIC</v>
      </c>
      <c r="K38" s="32" t="str">
        <f>'scenario input table'!K6</f>
        <v>upon request</v>
      </c>
      <c r="L38" s="32" t="str">
        <f>'scenario input table'!L6</f>
        <v>P/C 400 (P/C 70)</v>
      </c>
      <c r="M38" s="32" t="str">
        <f>'scenario input table'!M6</f>
        <v>PZB</v>
      </c>
      <c r="N38" s="32">
        <f>'scenario input table'!N6</f>
        <v>100</v>
      </c>
      <c r="O38" s="32">
        <f>'scenario input table'!O6</f>
        <v>100</v>
      </c>
      <c r="P38" s="32">
        <f>'scenario input table'!P6</f>
        <v>385</v>
      </c>
      <c r="Q38" s="32" t="str">
        <f>'scenario input table'!Q6</f>
        <v xml:space="preserve">1: 2110t 2: 2135t (E-Tfz DB-185)
</v>
      </c>
      <c r="R38" s="32">
        <f>'scenario input table'!R6</f>
        <v>0</v>
      </c>
      <c r="S38" s="32" t="str">
        <f>'scenario input table'!S6</f>
        <v>-</v>
      </c>
      <c r="T38" s="32" t="str">
        <f>'scenario input table'!T6</f>
        <v>FR</v>
      </c>
      <c r="U38" s="32">
        <f>'scenario input table'!U6</f>
        <v>0</v>
      </c>
      <c r="V38" s="37">
        <f>'scenario input table'!V6</f>
        <v>0</v>
      </c>
    </row>
    <row r="39" spans="1:22" s="16" customFormat="1" ht="33.75" x14ac:dyDescent="0.25">
      <c r="A39" s="104" t="str">
        <f>'scenario input table'!A4</f>
        <v>DB Netz</v>
      </c>
      <c r="B39" s="105" t="str">
        <f>'scenario input table'!B4</f>
        <v>Mannheim - Forbach / Saarbrucken (FR/GE border)</v>
      </c>
      <c r="C39" s="105" t="str">
        <f>'scenario input table'!C4</f>
        <v>Mannheim – Worms – Osthofen – Mainz – Bingen – Koblenz – Trier – Apach</v>
      </c>
      <c r="D39" s="106" t="str">
        <f>'scenario input table'!D4</f>
        <v>x</v>
      </c>
      <c r="E39" s="106" t="str">
        <f>'scenario input table'!E4</f>
        <v>x</v>
      </c>
      <c r="F39" s="106" t="str">
        <f>'scenario input table'!F4</f>
        <v>AC 15kV 16,7 Hz</v>
      </c>
      <c r="G39" s="106">
        <f>'scenario input table'!G4</f>
        <v>630</v>
      </c>
      <c r="H39" s="106" t="str">
        <f>'scenario input table'!H4</f>
        <v>D4</v>
      </c>
      <c r="I39" s="106" t="str">
        <f>'scenario input table'!I4</f>
        <v>min. 2</v>
      </c>
      <c r="J39" s="106" t="str">
        <f>'scenario input table'!J4</f>
        <v>UIC</v>
      </c>
      <c r="K39" s="106" t="str">
        <f>'scenario input table'!K4</f>
        <v>upon request</v>
      </c>
      <c r="L39" s="106" t="str">
        <f>'scenario input table'!L4</f>
        <v>P/C 400 (P/C 70)</v>
      </c>
      <c r="M39" s="106" t="str">
        <f>'scenario input table'!M4</f>
        <v>PZB</v>
      </c>
      <c r="N39" s="106">
        <f>'scenario input table'!N4</f>
        <v>100</v>
      </c>
      <c r="O39" s="106">
        <f>'scenario input table'!O4</f>
        <v>100</v>
      </c>
      <c r="P39" s="106">
        <f>'scenario input table'!P4</f>
        <v>372</v>
      </c>
      <c r="Q39" s="106" t="str">
        <f>'scenario input table'!Q4</f>
        <v xml:space="preserve">1: 2119t 2: 2140t (E-Tfz DB-185) </v>
      </c>
      <c r="R39" s="106">
        <f>'scenario input table'!R4</f>
        <v>0</v>
      </c>
      <c r="S39" s="106" t="str">
        <f>'scenario input table'!S4</f>
        <v>-</v>
      </c>
      <c r="T39" s="106" t="str">
        <f>'scenario input table'!T4</f>
        <v>FR</v>
      </c>
      <c r="U39" s="106">
        <f>'scenario input table'!U4</f>
        <v>0</v>
      </c>
      <c r="V39" s="107">
        <f>'scenario input table'!V4</f>
        <v>0</v>
      </c>
    </row>
    <row r="40" spans="1:22" s="16" customFormat="1" ht="23.25" thickBot="1" x14ac:dyDescent="0.3">
      <c r="A40" s="68" t="str">
        <f>'scenario input table'!A8</f>
        <v>SNCF Réseau</v>
      </c>
      <c r="B40" s="43" t="str">
        <f>'scenario input table'!B8</f>
        <v>Saarbrücken / Forbach (FR/GE border) - Metz</v>
      </c>
      <c r="C40" s="43" t="str">
        <f>'scenario input table'!C8</f>
        <v>Forbach (FR/GE border) - Metz</v>
      </c>
      <c r="D40" s="29" t="str">
        <f>'scenario input table'!D8</f>
        <v>x</v>
      </c>
      <c r="E40" s="29" t="str">
        <f>'scenario input table'!E8</f>
        <v>x</v>
      </c>
      <c r="F40" s="29" t="str">
        <f>'scenario input table'!F8</f>
        <v>AC 25kV</v>
      </c>
      <c r="G40" s="29">
        <f>'scenario input table'!G8</f>
        <v>750</v>
      </c>
      <c r="H40" s="29" t="str">
        <f>'scenario input table'!H8</f>
        <v>D4</v>
      </c>
      <c r="I40" s="29">
        <f>'scenario input table'!I8</f>
        <v>2</v>
      </c>
      <c r="J40" s="29" t="str">
        <f>'scenario input table'!J8</f>
        <v>UIC</v>
      </c>
      <c r="K40" s="29" t="str">
        <f>'scenario input table'!K8</f>
        <v>GB1</v>
      </c>
      <c r="L40" s="29" t="str">
        <f>'scenario input table'!L8</f>
        <v>upon request</v>
      </c>
      <c r="M40" s="29" t="str">
        <f>'scenario input table'!M8</f>
        <v>KVB</v>
      </c>
      <c r="N40" s="29" t="str">
        <f>'scenario input table'!N8</f>
        <v>101-160</v>
      </c>
      <c r="O40" s="29" t="str">
        <f>'scenario input table'!O8</f>
        <v>101-160</v>
      </c>
      <c r="P40" s="29">
        <f>'scenario input table'!P8</f>
        <v>80</v>
      </c>
      <c r="Q40" s="29" t="str">
        <f>'scenario input table'!Q8</f>
        <v>N/A</v>
      </c>
      <c r="R40" s="29" t="str">
        <f>'scenario input table'!R8</f>
        <v>-</v>
      </c>
      <c r="S40" s="29" t="str">
        <f>'scenario input table'!S8</f>
        <v>upon request</v>
      </c>
      <c r="T40" s="29" t="str">
        <f>'scenario input table'!T8</f>
        <v>-</v>
      </c>
      <c r="U40" s="29" t="str">
        <f>'scenario input table'!U8</f>
        <v>-</v>
      </c>
      <c r="V40" s="25">
        <f>'scenario input table'!V8</f>
        <v>0</v>
      </c>
    </row>
    <row r="41" spans="1:22" ht="15.75" thickBot="1" x14ac:dyDescent="0.3"/>
    <row r="42" spans="1:22" ht="16.5" customHeight="1" thickBot="1" x14ac:dyDescent="0.3">
      <c r="A42" s="371" t="s">
        <v>75</v>
      </c>
      <c r="B42" s="372"/>
      <c r="C42" s="372"/>
      <c r="D42" s="372"/>
      <c r="E42" s="372"/>
      <c r="F42" s="372"/>
      <c r="G42" s="372"/>
      <c r="H42" s="372"/>
      <c r="I42" s="372"/>
      <c r="J42" s="372"/>
      <c r="K42" s="372"/>
      <c r="L42" s="372"/>
      <c r="M42" s="372"/>
      <c r="N42" s="372"/>
      <c r="O42" s="372"/>
      <c r="P42" s="372"/>
      <c r="Q42" s="372"/>
      <c r="R42" s="372"/>
      <c r="S42" s="372"/>
      <c r="T42" s="372"/>
      <c r="U42" s="372"/>
      <c r="V42" s="373"/>
    </row>
    <row r="43" spans="1:22" s="16" customFormat="1" ht="33.75" x14ac:dyDescent="0.25">
      <c r="A43" s="66" t="str">
        <f>A38</f>
        <v>DB Netz</v>
      </c>
      <c r="B43" s="42" t="str">
        <f t="shared" ref="B43:V43" si="0">B38</f>
        <v xml:space="preserve">Mannheim - Forbach / Saarbrucken (FR/GE border) </v>
      </c>
      <c r="C43" s="42" t="str">
        <f t="shared" si="0"/>
        <v>Kehl – Appenweir - Mannheim</v>
      </c>
      <c r="D43" s="32" t="str">
        <f t="shared" si="0"/>
        <v>x</v>
      </c>
      <c r="E43" s="32" t="str">
        <f t="shared" si="0"/>
        <v>x</v>
      </c>
      <c r="F43" s="32" t="str">
        <f t="shared" si="0"/>
        <v>AC 15kV 16,7 Hz</v>
      </c>
      <c r="G43" s="32">
        <f t="shared" si="0"/>
        <v>630</v>
      </c>
      <c r="H43" s="32" t="str">
        <f t="shared" si="0"/>
        <v>D4</v>
      </c>
      <c r="I43" s="32" t="str">
        <f t="shared" si="0"/>
        <v>min. 2</v>
      </c>
      <c r="J43" s="32" t="str">
        <f t="shared" si="0"/>
        <v>UIC</v>
      </c>
      <c r="K43" s="32" t="str">
        <f t="shared" si="0"/>
        <v>upon request</v>
      </c>
      <c r="L43" s="32" t="str">
        <f t="shared" si="0"/>
        <v>P/C 400 (P/C 70)</v>
      </c>
      <c r="M43" s="32" t="str">
        <f t="shared" si="0"/>
        <v>PZB</v>
      </c>
      <c r="N43" s="32">
        <f t="shared" si="0"/>
        <v>100</v>
      </c>
      <c r="O43" s="32">
        <f t="shared" si="0"/>
        <v>100</v>
      </c>
      <c r="P43" s="32">
        <f t="shared" si="0"/>
        <v>385</v>
      </c>
      <c r="Q43" s="32" t="str">
        <f t="shared" si="0"/>
        <v xml:space="preserve">1: 2110t 2: 2135t (E-Tfz DB-185)
</v>
      </c>
      <c r="R43" s="32">
        <f t="shared" si="0"/>
        <v>0</v>
      </c>
      <c r="S43" s="32" t="str">
        <f t="shared" si="0"/>
        <v>-</v>
      </c>
      <c r="T43" s="32" t="str">
        <f t="shared" si="0"/>
        <v>FR</v>
      </c>
      <c r="U43" s="32">
        <f t="shared" si="0"/>
        <v>0</v>
      </c>
      <c r="V43" s="37">
        <f t="shared" si="0"/>
        <v>0</v>
      </c>
    </row>
    <row r="44" spans="1:22" s="16" customFormat="1" ht="33.75" x14ac:dyDescent="0.25">
      <c r="A44" s="104" t="str">
        <f>'scenario input table'!A5</f>
        <v>DB Netz</v>
      </c>
      <c r="B44" s="105" t="str">
        <f>'scenario input table'!B5</f>
        <v>Mannheim - Forbach / Saarbrucken (FR/GE border)</v>
      </c>
      <c r="C44" s="105" t="str">
        <f>'scenario input table'!C5</f>
        <v>Mannheim– Biblis – MZ-Bischofsheim - Rüdesheim – Koblenz – Trier - Saarbrücken</v>
      </c>
      <c r="D44" s="106" t="str">
        <f>'scenario input table'!D5</f>
        <v>x</v>
      </c>
      <c r="E44" s="106" t="str">
        <f>'scenario input table'!E5</f>
        <v>x</v>
      </c>
      <c r="F44" s="106" t="str">
        <f>'scenario input table'!F5</f>
        <v>AC 15kV 16,7 Hz</v>
      </c>
      <c r="G44" s="106">
        <f>'scenario input table'!G5</f>
        <v>740</v>
      </c>
      <c r="H44" s="106" t="str">
        <f>'scenario input table'!H5</f>
        <v>D4</v>
      </c>
      <c r="I44" s="106" t="str">
        <f>'scenario input table'!I5</f>
        <v>min. 2</v>
      </c>
      <c r="J44" s="106" t="str">
        <f>'scenario input table'!J5</f>
        <v>UIC</v>
      </c>
      <c r="K44" s="106" t="str">
        <f>'scenario input table'!K5</f>
        <v>upon request</v>
      </c>
      <c r="L44" s="106" t="str">
        <f>'scenario input table'!L5</f>
        <v>P/C 400 (P/C 70)</v>
      </c>
      <c r="M44" s="106" t="str">
        <f>'scenario input table'!M5</f>
        <v>PZB</v>
      </c>
      <c r="N44" s="106">
        <f>'scenario input table'!N5</f>
        <v>100</v>
      </c>
      <c r="O44" s="106">
        <f>'scenario input table'!O5</f>
        <v>100</v>
      </c>
      <c r="P44" s="106">
        <f>'scenario input table'!P5</f>
        <v>396</v>
      </c>
      <c r="Q44" s="106" t="str">
        <f>'scenario input table'!Q5</f>
        <v>1: 2110t 2: 2140t  (E-Tfz DB-185)</v>
      </c>
      <c r="R44" s="106">
        <f>'scenario input table'!R5</f>
        <v>0</v>
      </c>
      <c r="S44" s="106" t="str">
        <f>'scenario input table'!S5</f>
        <v>-</v>
      </c>
      <c r="T44" s="106" t="str">
        <f>'scenario input table'!T5</f>
        <v>FR</v>
      </c>
      <c r="U44" s="106">
        <f>'scenario input table'!U5</f>
        <v>0</v>
      </c>
      <c r="V44" s="107">
        <f>'scenario input table'!V5</f>
        <v>0</v>
      </c>
    </row>
    <row r="45" spans="1:22" s="16" customFormat="1" ht="23.25" thickBot="1" x14ac:dyDescent="0.3">
      <c r="A45" s="68" t="str">
        <f>'scenario input table'!A9</f>
        <v>SNCF Réseau</v>
      </c>
      <c r="B45" s="43" t="str">
        <f>'scenario input table'!B9</f>
        <v>Saarbrücken / Forbach (FR/GE border) - Metz</v>
      </c>
      <c r="C45" s="43" t="str">
        <f>'scenario input table'!C9</f>
        <v>Apach (FR/GE border) - Thionville – Metz</v>
      </c>
      <c r="D45" s="29" t="str">
        <f>'scenario input table'!D9</f>
        <v>x</v>
      </c>
      <c r="E45" s="29" t="str">
        <f>'scenario input table'!E9</f>
        <v>x</v>
      </c>
      <c r="F45" s="29" t="str">
        <f>'scenario input table'!F9</f>
        <v>AC 25kV</v>
      </c>
      <c r="G45" s="29">
        <f>'scenario input table'!G9</f>
        <v>750</v>
      </c>
      <c r="H45" s="29" t="str">
        <f>'scenario input table'!H9</f>
        <v>D4</v>
      </c>
      <c r="I45" s="29">
        <f>'scenario input table'!I9</f>
        <v>2</v>
      </c>
      <c r="J45" s="29" t="str">
        <f>'scenario input table'!J9</f>
        <v>UIC</v>
      </c>
      <c r="K45" s="29" t="str">
        <f>'scenario input table'!K9</f>
        <v>GB1</v>
      </c>
      <c r="L45" s="29" t="str">
        <f>'scenario input table'!L9</f>
        <v>upon request</v>
      </c>
      <c r="M45" s="29" t="str">
        <f>'scenario input table'!M9</f>
        <v>ERTMS/KVB</v>
      </c>
      <c r="N45" s="29" t="str">
        <f>'scenario input table'!N9</f>
        <v>101 - 120</v>
      </c>
      <c r="O45" s="29" t="str">
        <f>'scenario input table'!O9</f>
        <v>101 - 120</v>
      </c>
      <c r="P45" s="29">
        <f>'scenario input table'!P9</f>
        <v>60</v>
      </c>
      <c r="Q45" s="29" t="str">
        <f>'scenario input table'!Q9</f>
        <v>N/A</v>
      </c>
      <c r="R45" s="29" t="str">
        <f>'scenario input table'!R9</f>
        <v>-</v>
      </c>
      <c r="S45" s="29" t="str">
        <f>'scenario input table'!S9</f>
        <v>upon request</v>
      </c>
      <c r="T45" s="29" t="str">
        <f>'scenario input table'!T9</f>
        <v>Perl/Apach</v>
      </c>
      <c r="U45" s="29" t="str">
        <f>'scenario input table'!U9</f>
        <v>-</v>
      </c>
      <c r="V45" s="25" t="str">
        <f>'scenario input table'!V9</f>
        <v>limited</v>
      </c>
    </row>
  </sheetData>
  <mergeCells count="17">
    <mergeCell ref="A27:U27"/>
    <mergeCell ref="A1:U1"/>
    <mergeCell ref="B29:T29"/>
    <mergeCell ref="B30:T30"/>
    <mergeCell ref="F32:H32"/>
    <mergeCell ref="J32:J33"/>
    <mergeCell ref="K32:K33"/>
    <mergeCell ref="L32:L33"/>
    <mergeCell ref="M32:M33"/>
    <mergeCell ref="A34:V34"/>
    <mergeCell ref="A37:V37"/>
    <mergeCell ref="A42:V42"/>
    <mergeCell ref="A32:A33"/>
    <mergeCell ref="D32:E32"/>
    <mergeCell ref="Q32:Q33"/>
    <mergeCell ref="R32:R33"/>
    <mergeCell ref="S32:S33"/>
  </mergeCells>
  <conditionalFormatting sqref="A34">
    <cfRule type="cellIs" dxfId="141" priority="12" operator="between">
      <formula>0</formula>
      <formula>0</formula>
    </cfRule>
  </conditionalFormatting>
  <conditionalFormatting sqref="A37">
    <cfRule type="cellIs" dxfId="140" priority="11" operator="between">
      <formula>0</formula>
      <formula>0</formula>
    </cfRule>
  </conditionalFormatting>
  <conditionalFormatting sqref="A42">
    <cfRule type="cellIs" dxfId="139" priority="10" operator="between">
      <formula>0</formula>
      <formula>0</formula>
    </cfRule>
  </conditionalFormatting>
  <conditionalFormatting sqref="A35:XFD36 A39:XFD41 A37 W37:XFD37 A44:XFD45 A42 W42:XFD42">
    <cfRule type="cellIs" dxfId="138" priority="8" operator="equal">
      <formula>0</formula>
    </cfRule>
  </conditionalFormatting>
  <conditionalFormatting sqref="A38:XFD38">
    <cfRule type="cellIs" dxfId="137" priority="7" operator="equal">
      <formula>0</formula>
    </cfRule>
  </conditionalFormatting>
  <conditionalFormatting sqref="A43:XFD43">
    <cfRule type="cellIs" dxfId="136" priority="6" operator="equal">
      <formula>0</formula>
    </cfRule>
  </conditionalFormatting>
  <conditionalFormatting sqref="A1">
    <cfRule type="cellIs" dxfId="135" priority="5" operator="between">
      <formula>0</formula>
      <formula>0</formula>
    </cfRule>
  </conditionalFormatting>
  <conditionalFormatting sqref="A1">
    <cfRule type="cellIs" dxfId="134" priority="4" operator="equal">
      <formula>0</formula>
    </cfRule>
  </conditionalFormatting>
  <conditionalFormatting sqref="A27">
    <cfRule type="cellIs" dxfId="133" priority="3" operator="between">
      <formula>0</formula>
      <formula>0</formula>
    </cfRule>
  </conditionalFormatting>
  <conditionalFormatting sqref="A27">
    <cfRule type="cellIs" dxfId="132" priority="2" operator="equal">
      <formula>0</formula>
    </cfRule>
  </conditionalFormatting>
  <conditionalFormatting sqref="U29:U30">
    <cfRule type="cellIs" dxfId="131" priority="1" operator="equal">
      <formula>0</formula>
    </cfRule>
  </conditionalFormatting>
  <pageMargins left="0.7" right="0.7" top="0.75" bottom="0.75" header="0.3" footer="0.3"/>
  <pageSetup paperSize="9" orientation="portrait" r:id="rId1"/>
  <headerFooter>
    <oddFooter>&amp;L_x000D_&amp;1#&amp;"Calibri"&amp;10&amp;K008000 Interne SNCF Réseau</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0"/>
  <sheetViews>
    <sheetView workbookViewId="0">
      <selection activeCell="A10" sqref="A10"/>
    </sheetView>
  </sheetViews>
  <sheetFormatPr baseColWidth="10" defaultColWidth="9" defaultRowHeight="15" x14ac:dyDescent="0.25"/>
  <cols>
    <col min="1" max="1" width="10.28515625" customWidth="1"/>
    <col min="2" max="2" width="19.42578125" customWidth="1"/>
    <col min="3" max="3" width="21" customWidth="1"/>
    <col min="4" max="4" width="5.42578125" customWidth="1"/>
    <col min="5" max="5" width="4.7109375" customWidth="1"/>
    <col min="6" max="6" width="11.42578125" customWidth="1"/>
    <col min="11" max="11" width="9.140625" customWidth="1"/>
    <col min="12" max="12" width="11.5703125" bestFit="1" customWidth="1"/>
    <col min="14" max="14" width="0" hidden="1" customWidth="1"/>
    <col min="15" max="15" width="11" customWidth="1"/>
    <col min="16" max="16" width="11.28515625" customWidth="1"/>
    <col min="18" max="18" width="0" hidden="1" customWidth="1"/>
    <col min="19" max="19" width="10.5703125" customWidth="1"/>
    <col min="21" max="21" width="10.5703125" customWidth="1"/>
  </cols>
  <sheetData>
    <row r="1" spans="1:21" ht="15.75" x14ac:dyDescent="0.25">
      <c r="A1" s="336" t="s">
        <v>41</v>
      </c>
      <c r="B1" s="337"/>
      <c r="C1" s="337"/>
      <c r="D1" s="337"/>
      <c r="E1" s="337"/>
      <c r="F1" s="337"/>
      <c r="G1" s="337"/>
      <c r="H1" s="337"/>
      <c r="I1" s="337"/>
      <c r="J1" s="337"/>
      <c r="K1" s="337"/>
      <c r="L1" s="337"/>
      <c r="M1" s="337"/>
      <c r="N1" s="337"/>
      <c r="O1" s="337"/>
      <c r="P1" s="337"/>
      <c r="Q1" s="337"/>
      <c r="R1" s="337"/>
      <c r="S1" s="337"/>
      <c r="T1" s="337"/>
      <c r="U1" s="338"/>
    </row>
    <row r="2" spans="1:21" x14ac:dyDescent="0.25">
      <c r="B2" s="133"/>
      <c r="C2" s="134"/>
      <c r="D2" s="133"/>
      <c r="E2" s="133"/>
      <c r="F2" s="133"/>
      <c r="G2" s="133"/>
      <c r="H2" s="133"/>
      <c r="I2" s="133"/>
      <c r="J2" s="133"/>
      <c r="K2" s="133"/>
      <c r="L2" s="133"/>
      <c r="M2" s="133"/>
      <c r="N2" s="133"/>
      <c r="O2" s="133"/>
      <c r="P2" s="133"/>
      <c r="Q2" s="133"/>
      <c r="R2" s="133"/>
      <c r="S2" s="133"/>
      <c r="T2" s="133"/>
      <c r="U2" s="135"/>
    </row>
    <row r="3" spans="1:21" x14ac:dyDescent="0.25">
      <c r="A3" s="136"/>
      <c r="C3" s="38"/>
      <c r="U3" s="122"/>
    </row>
    <row r="4" spans="1:21" x14ac:dyDescent="0.25">
      <c r="A4" s="136"/>
      <c r="U4" s="122"/>
    </row>
    <row r="5" spans="1:21" x14ac:dyDescent="0.25">
      <c r="A5" s="136"/>
      <c r="C5" s="38"/>
      <c r="U5" s="122"/>
    </row>
    <row r="6" spans="1:21" x14ac:dyDescent="0.25">
      <c r="A6" s="136"/>
      <c r="C6" s="38"/>
      <c r="U6" s="122"/>
    </row>
    <row r="7" spans="1:21" x14ac:dyDescent="0.25">
      <c r="A7" s="136"/>
      <c r="C7" s="38"/>
      <c r="U7" s="122"/>
    </row>
    <row r="8" spans="1:21" x14ac:dyDescent="0.25">
      <c r="A8" s="136"/>
      <c r="C8" s="38"/>
      <c r="U8" s="122"/>
    </row>
    <row r="9" spans="1:21" x14ac:dyDescent="0.25">
      <c r="A9" s="136"/>
      <c r="C9" s="38"/>
      <c r="U9" s="122"/>
    </row>
    <row r="10" spans="1:21" ht="15.75" customHeight="1" x14ac:dyDescent="0.25">
      <c r="A10" s="136"/>
      <c r="C10" s="38"/>
      <c r="U10" s="122"/>
    </row>
    <row r="11" spans="1:21" ht="14.25" customHeight="1" x14ac:dyDescent="0.25">
      <c r="A11" s="136"/>
      <c r="C11" s="38"/>
      <c r="U11" s="122"/>
    </row>
    <row r="12" spans="1:21" ht="14.25" customHeight="1" x14ac:dyDescent="0.25">
      <c r="A12" s="136"/>
      <c r="C12" s="38"/>
      <c r="U12" s="122"/>
    </row>
    <row r="13" spans="1:21" ht="14.25" customHeight="1" x14ac:dyDescent="0.25">
      <c r="A13" s="136"/>
      <c r="C13" s="38"/>
      <c r="U13" s="122"/>
    </row>
    <row r="14" spans="1:21" ht="14.25" customHeight="1" x14ac:dyDescent="0.25">
      <c r="A14" s="136"/>
      <c r="C14" s="38"/>
      <c r="U14" s="122"/>
    </row>
    <row r="15" spans="1:21" ht="14.25" customHeight="1" x14ac:dyDescent="0.25">
      <c r="A15" s="136"/>
      <c r="C15" s="38"/>
      <c r="U15" s="122"/>
    </row>
    <row r="16" spans="1:21" ht="14.25" customHeight="1" x14ac:dyDescent="0.25">
      <c r="A16" s="136"/>
      <c r="C16" s="38"/>
      <c r="U16" s="122"/>
    </row>
    <row r="17" spans="1:21" ht="14.25" customHeight="1" x14ac:dyDescent="0.25">
      <c r="A17" s="136"/>
      <c r="C17" s="38"/>
      <c r="U17" s="122"/>
    </row>
    <row r="18" spans="1:21" ht="14.25" customHeight="1" x14ac:dyDescent="0.25">
      <c r="A18" s="136"/>
      <c r="C18" s="38"/>
      <c r="U18" s="122"/>
    </row>
    <row r="19" spans="1:21" ht="14.25" customHeight="1" x14ac:dyDescent="0.25">
      <c r="A19" s="136"/>
      <c r="C19" s="38"/>
      <c r="U19" s="122"/>
    </row>
    <row r="20" spans="1:21" ht="14.25" customHeight="1" x14ac:dyDescent="0.25">
      <c r="A20" s="136"/>
      <c r="C20" s="38"/>
      <c r="U20" s="122"/>
    </row>
    <row r="21" spans="1:21" x14ac:dyDescent="0.25">
      <c r="A21" s="136"/>
      <c r="C21" s="38"/>
      <c r="U21" s="122"/>
    </row>
    <row r="22" spans="1:21" x14ac:dyDescent="0.25">
      <c r="A22" s="136"/>
      <c r="C22" s="38"/>
      <c r="U22" s="122"/>
    </row>
    <row r="23" spans="1:21" ht="14.25" customHeight="1" x14ac:dyDescent="0.25">
      <c r="A23" s="136"/>
      <c r="C23" s="38"/>
      <c r="U23" s="122"/>
    </row>
    <row r="24" spans="1:21" x14ac:dyDescent="0.25">
      <c r="A24" s="136"/>
      <c r="C24" s="38"/>
      <c r="U24" s="122"/>
    </row>
    <row r="25" spans="1:21" x14ac:dyDescent="0.25">
      <c r="A25" s="137"/>
      <c r="B25" s="125"/>
      <c r="C25" s="124"/>
      <c r="D25" s="125"/>
      <c r="E25" s="125"/>
      <c r="F25" s="125"/>
      <c r="G25" s="125"/>
      <c r="H25" s="125"/>
      <c r="I25" s="125"/>
      <c r="J25" s="125"/>
      <c r="K25" s="125"/>
      <c r="L25" s="125"/>
      <c r="M25" s="125"/>
      <c r="N25" s="125"/>
      <c r="O25" s="125"/>
      <c r="P25" s="125"/>
      <c r="Q25" s="125"/>
      <c r="R25" s="125"/>
      <c r="S25" s="125"/>
      <c r="T25" s="125"/>
      <c r="U25" s="126"/>
    </row>
    <row r="26" spans="1:21" ht="14.25" customHeight="1" x14ac:dyDescent="0.25">
      <c r="A26" s="38"/>
      <c r="C26" s="38"/>
    </row>
    <row r="27" spans="1:21" ht="15.75" x14ac:dyDescent="0.25">
      <c r="A27" s="336" t="s">
        <v>42</v>
      </c>
      <c r="B27" s="337"/>
      <c r="C27" s="337"/>
      <c r="D27" s="337"/>
      <c r="E27" s="337"/>
      <c r="F27" s="337"/>
      <c r="G27" s="337"/>
      <c r="H27" s="337"/>
      <c r="I27" s="337"/>
      <c r="J27" s="337"/>
      <c r="K27" s="337"/>
      <c r="L27" s="337"/>
      <c r="M27" s="337"/>
      <c r="N27" s="337"/>
      <c r="O27" s="337"/>
      <c r="P27" s="337"/>
      <c r="Q27" s="337"/>
      <c r="R27" s="337"/>
      <c r="S27" s="337"/>
      <c r="T27" s="337"/>
      <c r="U27" s="338"/>
    </row>
    <row r="28" spans="1:21" ht="14.25" customHeight="1" x14ac:dyDescent="0.25">
      <c r="A28" s="127" t="s">
        <v>42</v>
      </c>
      <c r="B28" s="165" t="s">
        <v>43</v>
      </c>
      <c r="C28" s="166"/>
      <c r="D28" s="166"/>
      <c r="E28" s="166"/>
      <c r="F28" s="166"/>
      <c r="G28" s="166"/>
      <c r="H28" s="166"/>
      <c r="I28" s="166"/>
      <c r="J28" s="166"/>
      <c r="K28" s="166"/>
      <c r="L28" s="166"/>
      <c r="M28" s="166"/>
      <c r="N28" s="166"/>
      <c r="O28" s="166"/>
      <c r="P28" s="166"/>
      <c r="Q28" s="166"/>
      <c r="R28" s="166"/>
      <c r="S28" s="166"/>
      <c r="T28" s="167"/>
      <c r="U28" s="127" t="s">
        <v>66</v>
      </c>
    </row>
    <row r="29" spans="1:21" ht="14.25" customHeight="1" x14ac:dyDescent="0.25">
      <c r="A29" s="151" t="s">
        <v>76</v>
      </c>
      <c r="B29" s="376"/>
      <c r="C29" s="377"/>
      <c r="D29" s="377"/>
      <c r="E29" s="377"/>
      <c r="F29" s="377"/>
      <c r="G29" s="377"/>
      <c r="H29" s="377"/>
      <c r="I29" s="377"/>
      <c r="J29" s="377"/>
      <c r="K29" s="377"/>
      <c r="L29" s="377"/>
      <c r="M29" s="377"/>
      <c r="N29" s="377"/>
      <c r="O29" s="377"/>
      <c r="P29" s="377"/>
      <c r="Q29" s="377"/>
      <c r="R29" s="377"/>
      <c r="S29" s="377"/>
      <c r="T29" s="378"/>
      <c r="U29" s="148"/>
    </row>
    <row r="30" spans="1:21" ht="14.25" customHeight="1" x14ac:dyDescent="0.25"/>
    <row r="31" spans="1:21" ht="14.25" customHeight="1" x14ac:dyDescent="0.25"/>
    <row r="32" spans="1:21" ht="14.25" customHeight="1" x14ac:dyDescent="0.25"/>
    <row r="33" spans="1:22" ht="14.25" customHeight="1" x14ac:dyDescent="0.25"/>
    <row r="34" spans="1:22" ht="28.5" customHeight="1" x14ac:dyDescent="0.25">
      <c r="A34" s="386" t="s">
        <v>46</v>
      </c>
      <c r="B34" s="79" t="s">
        <v>6</v>
      </c>
      <c r="C34" s="35" t="s">
        <v>8</v>
      </c>
      <c r="D34" s="388" t="s">
        <v>47</v>
      </c>
      <c r="E34" s="389"/>
      <c r="F34" s="388" t="s">
        <v>48</v>
      </c>
      <c r="G34" s="390"/>
      <c r="H34" s="389"/>
      <c r="I34" s="79"/>
      <c r="J34" s="382" t="s">
        <v>49</v>
      </c>
      <c r="K34" s="382" t="s">
        <v>50</v>
      </c>
      <c r="L34" s="391" t="s">
        <v>51</v>
      </c>
      <c r="M34" s="380" t="s">
        <v>26</v>
      </c>
      <c r="N34" s="92" t="s">
        <v>52</v>
      </c>
      <c r="O34" s="80" t="s">
        <v>52</v>
      </c>
      <c r="P34" s="80" t="s">
        <v>30</v>
      </c>
      <c r="Q34" s="382" t="s">
        <v>53</v>
      </c>
      <c r="R34" s="384" t="s">
        <v>54</v>
      </c>
      <c r="S34" s="382" t="s">
        <v>54</v>
      </c>
      <c r="T34" s="17" t="s">
        <v>55</v>
      </c>
      <c r="U34" s="17" t="s">
        <v>56</v>
      </c>
      <c r="V34" s="83" t="s">
        <v>57</v>
      </c>
    </row>
    <row r="35" spans="1:22" ht="33" customHeight="1" x14ac:dyDescent="0.25">
      <c r="A35" s="387"/>
      <c r="B35" s="18"/>
      <c r="C35" s="33"/>
      <c r="D35" s="19" t="s">
        <v>58</v>
      </c>
      <c r="E35" s="19" t="s">
        <v>59</v>
      </c>
      <c r="F35" s="33" t="s">
        <v>60</v>
      </c>
      <c r="G35" s="33" t="s">
        <v>61</v>
      </c>
      <c r="H35" s="33" t="s">
        <v>62</v>
      </c>
      <c r="I35" s="33" t="s">
        <v>20</v>
      </c>
      <c r="J35" s="383"/>
      <c r="K35" s="383"/>
      <c r="L35" s="392"/>
      <c r="M35" s="381"/>
      <c r="N35" s="19" t="s">
        <v>58</v>
      </c>
      <c r="O35" s="33" t="s">
        <v>59</v>
      </c>
      <c r="P35" s="33" t="s">
        <v>63</v>
      </c>
      <c r="Q35" s="383"/>
      <c r="R35" s="385"/>
      <c r="S35" s="383"/>
      <c r="T35" s="20" t="s">
        <v>64</v>
      </c>
      <c r="U35" s="20"/>
      <c r="V35" s="21"/>
    </row>
    <row r="36" spans="1:22" ht="14.65" customHeight="1" x14ac:dyDescent="0.25"/>
    <row r="37" spans="1:22" ht="15.75" customHeight="1" x14ac:dyDescent="0.25">
      <c r="A37" s="345" t="s">
        <v>77</v>
      </c>
      <c r="B37" s="346"/>
      <c r="C37" s="346"/>
      <c r="D37" s="346"/>
      <c r="E37" s="346"/>
      <c r="F37" s="346"/>
      <c r="G37" s="346"/>
      <c r="H37" s="346"/>
      <c r="I37" s="346"/>
      <c r="J37" s="346"/>
      <c r="K37" s="346"/>
      <c r="L37" s="346"/>
      <c r="M37" s="346"/>
      <c r="N37" s="346"/>
      <c r="O37" s="346"/>
      <c r="P37" s="346"/>
      <c r="Q37" s="346"/>
      <c r="R37" s="346"/>
      <c r="S37" s="346"/>
      <c r="T37" s="346"/>
      <c r="U37" s="346"/>
      <c r="V37" s="347"/>
    </row>
    <row r="38" spans="1:22" s="11" customFormat="1" ht="12" thickBot="1" x14ac:dyDescent="0.25">
      <c r="A38" s="22" t="str">
        <f>'scenario input table'!A14</f>
        <v>SNCF Réseau</v>
      </c>
      <c r="B38" s="62" t="str">
        <f>'scenario input table'!B14</f>
        <v>Le Havre - Motteville</v>
      </c>
      <c r="C38" s="62" t="str">
        <f>'scenario input table'!C14</f>
        <v>Le Havre - Motteville</v>
      </c>
      <c r="D38" s="23" t="str">
        <f>'scenario input table'!D14</f>
        <v>x</v>
      </c>
      <c r="E38" s="23" t="str">
        <f>'scenario input table'!E14</f>
        <v>x</v>
      </c>
      <c r="F38" s="23" t="str">
        <f>'scenario input table'!F14</f>
        <v>AC 25kV</v>
      </c>
      <c r="G38" s="23" t="str">
        <f>'scenario input table'!G14</f>
        <v>750</v>
      </c>
      <c r="H38" s="23" t="str">
        <f>'scenario input table'!H14</f>
        <v>D4</v>
      </c>
      <c r="I38" s="23">
        <f>'scenario input table'!I14</f>
        <v>2</v>
      </c>
      <c r="J38" s="23" t="str">
        <f>'scenario input table'!J14</f>
        <v>UIC</v>
      </c>
      <c r="K38" s="23" t="str">
        <f>'scenario input table'!K14</f>
        <v>GB1</v>
      </c>
      <c r="L38" s="23" t="str">
        <f>'scenario input table'!L14</f>
        <v>upon request</v>
      </c>
      <c r="M38" s="23" t="str">
        <f>'scenario input table'!M14</f>
        <v>KVB</v>
      </c>
      <c r="N38" s="23" t="str">
        <f>'scenario input table'!N14</f>
        <v>121-160</v>
      </c>
      <c r="O38" s="23" t="str">
        <f>'scenario input table'!O14</f>
        <v>121-160</v>
      </c>
      <c r="P38" s="23" t="str">
        <f>'scenario input table'!P14</f>
        <v>-</v>
      </c>
      <c r="Q38" s="23" t="str">
        <f>'scenario input table'!Q14</f>
        <v>N/A</v>
      </c>
      <c r="R38" s="23" t="str">
        <f>'scenario input table'!R14</f>
        <v>-</v>
      </c>
      <c r="S38" s="23" t="str">
        <f>'scenario input table'!S14</f>
        <v>upon request</v>
      </c>
      <c r="T38" s="23" t="str">
        <f>'scenario input table'!T14</f>
        <v>-</v>
      </c>
      <c r="U38" s="23" t="str">
        <f>'scenario input table'!U14</f>
        <v>-</v>
      </c>
      <c r="V38" s="102">
        <f>'scenario input table'!V14</f>
        <v>0</v>
      </c>
    </row>
    <row r="39" spans="1:22" ht="15.75" thickBot="1" x14ac:dyDescent="0.3"/>
    <row r="40" spans="1:22" ht="16.5" customHeight="1" thickBot="1" x14ac:dyDescent="0.3">
      <c r="A40" s="342" t="s">
        <v>78</v>
      </c>
      <c r="B40" s="343"/>
      <c r="C40" s="343"/>
      <c r="D40" s="343"/>
      <c r="E40" s="343"/>
      <c r="F40" s="343"/>
      <c r="G40" s="343"/>
      <c r="H40" s="343"/>
      <c r="I40" s="343"/>
      <c r="J40" s="343"/>
      <c r="K40" s="343"/>
      <c r="L40" s="343"/>
      <c r="M40" s="343"/>
      <c r="N40" s="343"/>
      <c r="O40" s="343"/>
      <c r="P40" s="343"/>
      <c r="Q40" s="343"/>
      <c r="R40" s="343"/>
      <c r="S40" s="343"/>
      <c r="T40" s="343"/>
      <c r="U40" s="343"/>
      <c r="V40" s="344"/>
    </row>
  </sheetData>
  <mergeCells count="15">
    <mergeCell ref="A1:U1"/>
    <mergeCell ref="A27:U27"/>
    <mergeCell ref="B29:T29"/>
    <mergeCell ref="A40:V40"/>
    <mergeCell ref="A37:V37"/>
    <mergeCell ref="M34:M35"/>
    <mergeCell ref="Q34:Q35"/>
    <mergeCell ref="R34:R35"/>
    <mergeCell ref="A34:A35"/>
    <mergeCell ref="D34:E34"/>
    <mergeCell ref="F34:H34"/>
    <mergeCell ref="J34:J35"/>
    <mergeCell ref="K34:K35"/>
    <mergeCell ref="L34:L35"/>
    <mergeCell ref="S34:S35"/>
  </mergeCells>
  <conditionalFormatting sqref="A37">
    <cfRule type="cellIs" dxfId="130" priority="9" operator="between">
      <formula>0</formula>
      <formula>0</formula>
    </cfRule>
  </conditionalFormatting>
  <conditionalFormatting sqref="A40">
    <cfRule type="cellIs" dxfId="129" priority="6" operator="between">
      <formula>0</formula>
      <formula>0</formula>
    </cfRule>
  </conditionalFormatting>
  <conditionalFormatting sqref="A1">
    <cfRule type="cellIs" dxfId="128" priority="5" operator="between">
      <formula>0</formula>
      <formula>0</formula>
    </cfRule>
  </conditionalFormatting>
  <conditionalFormatting sqref="A1">
    <cfRule type="cellIs" dxfId="127" priority="4" operator="equal">
      <formula>0</formula>
    </cfRule>
  </conditionalFormatting>
  <conditionalFormatting sqref="A27">
    <cfRule type="cellIs" dxfId="126" priority="3" operator="between">
      <formula>0</formula>
      <formula>0</formula>
    </cfRule>
  </conditionalFormatting>
  <conditionalFormatting sqref="A27">
    <cfRule type="cellIs" dxfId="125" priority="2" operator="equal">
      <formula>0</formula>
    </cfRule>
  </conditionalFormatting>
  <conditionalFormatting sqref="U29">
    <cfRule type="cellIs" dxfId="124" priority="1" operator="equal">
      <formula>0</formula>
    </cfRule>
  </conditionalFormatting>
  <pageMargins left="0.7" right="0.7" top="0.75" bottom="0.75" header="0.3" footer="0.3"/>
  <pageSetup paperSize="9" orientation="portrait" r:id="rId1"/>
  <headerFooter>
    <oddFooter>&amp;L_x000D_&amp;1#&amp;"Calibri"&amp;10&amp;K008000 Interne SNCF Réseau</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5"/>
  <sheetViews>
    <sheetView workbookViewId="0">
      <selection activeCell="A10" sqref="A10"/>
    </sheetView>
  </sheetViews>
  <sheetFormatPr baseColWidth="10" defaultColWidth="9" defaultRowHeight="15" x14ac:dyDescent="0.25"/>
  <cols>
    <col min="1" max="1" width="10.5703125" customWidth="1"/>
    <col min="2" max="2" width="22" hidden="1" customWidth="1"/>
    <col min="3" max="3" width="18.28515625" customWidth="1"/>
    <col min="4" max="4" width="5.42578125" customWidth="1"/>
    <col min="5" max="5" width="4.7109375" customWidth="1"/>
    <col min="6" max="6" width="11.42578125" customWidth="1"/>
    <col min="11" max="11" width="9.140625" customWidth="1"/>
    <col min="12" max="12" width="11.5703125" bestFit="1" customWidth="1"/>
    <col min="14" max="14" width="0" hidden="1" customWidth="1"/>
    <col min="15" max="15" width="11.28515625" customWidth="1"/>
    <col min="16" max="16" width="11.140625" customWidth="1"/>
    <col min="17" max="17" width="0" hidden="1" customWidth="1"/>
    <col min="19" max="19" width="11.140625" customWidth="1"/>
    <col min="21" max="21" width="10.5703125" customWidth="1"/>
  </cols>
  <sheetData>
    <row r="1" spans="1:21" ht="15.75" x14ac:dyDescent="0.25">
      <c r="A1" s="336" t="s">
        <v>41</v>
      </c>
      <c r="B1" s="337"/>
      <c r="C1" s="337"/>
      <c r="D1" s="337"/>
      <c r="E1" s="337"/>
      <c r="F1" s="337"/>
      <c r="G1" s="337"/>
      <c r="H1" s="337"/>
      <c r="I1" s="337"/>
      <c r="J1" s="337"/>
      <c r="K1" s="337"/>
      <c r="L1" s="337"/>
      <c r="M1" s="337"/>
      <c r="N1" s="337"/>
      <c r="O1" s="337"/>
      <c r="P1" s="337"/>
      <c r="Q1" s="337"/>
      <c r="R1" s="337"/>
      <c r="S1" s="337"/>
      <c r="T1" s="337"/>
      <c r="U1" s="338"/>
    </row>
    <row r="2" spans="1:21" x14ac:dyDescent="0.25">
      <c r="B2" s="133"/>
      <c r="C2" s="134"/>
      <c r="D2" s="133"/>
      <c r="E2" s="133"/>
      <c r="F2" s="133"/>
      <c r="G2" s="133"/>
      <c r="H2" s="133"/>
      <c r="I2" s="133"/>
      <c r="J2" s="133"/>
      <c r="K2" s="133"/>
      <c r="L2" s="133"/>
      <c r="M2" s="133"/>
      <c r="N2" s="133"/>
      <c r="O2" s="133"/>
      <c r="P2" s="133"/>
      <c r="Q2" s="133"/>
      <c r="R2" s="133"/>
      <c r="S2" s="133"/>
      <c r="T2" s="133"/>
      <c r="U2" s="135"/>
    </row>
    <row r="3" spans="1:21" x14ac:dyDescent="0.25">
      <c r="A3" s="136"/>
      <c r="C3" s="38"/>
      <c r="U3" s="122"/>
    </row>
    <row r="4" spans="1:21" x14ac:dyDescent="0.25">
      <c r="A4" s="136"/>
      <c r="U4" s="122"/>
    </row>
    <row r="5" spans="1:21" x14ac:dyDescent="0.25">
      <c r="A5" s="136"/>
      <c r="C5" s="38"/>
      <c r="U5" s="122"/>
    </row>
    <row r="6" spans="1:21" x14ac:dyDescent="0.25">
      <c r="A6" s="136"/>
      <c r="C6" s="38"/>
      <c r="U6" s="122"/>
    </row>
    <row r="7" spans="1:21" x14ac:dyDescent="0.25">
      <c r="A7" s="136"/>
      <c r="C7" s="38"/>
      <c r="U7" s="122"/>
    </row>
    <row r="8" spans="1:21" x14ac:dyDescent="0.25">
      <c r="A8" s="136"/>
      <c r="U8" s="122"/>
    </row>
    <row r="9" spans="1:21" x14ac:dyDescent="0.25">
      <c r="A9" s="136"/>
      <c r="C9" s="38"/>
      <c r="U9" s="122"/>
    </row>
    <row r="10" spans="1:21" x14ac:dyDescent="0.25">
      <c r="A10" s="136"/>
      <c r="C10" s="38"/>
      <c r="U10" s="122"/>
    </row>
    <row r="11" spans="1:21" x14ac:dyDescent="0.25">
      <c r="A11" s="136"/>
      <c r="C11" s="38"/>
      <c r="U11" s="122"/>
    </row>
    <row r="12" spans="1:21" x14ac:dyDescent="0.25">
      <c r="A12" s="136"/>
      <c r="C12" s="38"/>
      <c r="U12" s="122"/>
    </row>
    <row r="13" spans="1:21" x14ac:dyDescent="0.25">
      <c r="A13" s="136"/>
      <c r="C13" s="38"/>
      <c r="U13" s="122"/>
    </row>
    <row r="14" spans="1:21" x14ac:dyDescent="0.25">
      <c r="A14" s="136"/>
      <c r="C14" s="38"/>
      <c r="U14" s="122"/>
    </row>
    <row r="15" spans="1:21" ht="15.75" customHeight="1" x14ac:dyDescent="0.25">
      <c r="A15" s="136"/>
      <c r="C15" s="38"/>
      <c r="U15" s="122"/>
    </row>
    <row r="16" spans="1:21" x14ac:dyDescent="0.25">
      <c r="A16" s="136"/>
      <c r="C16" s="38"/>
      <c r="U16" s="122"/>
    </row>
    <row r="17" spans="1:21" ht="14.25" customHeight="1" x14ac:dyDescent="0.25">
      <c r="A17" s="136"/>
      <c r="C17" s="38"/>
      <c r="U17" s="122"/>
    </row>
    <row r="18" spans="1:21" x14ac:dyDescent="0.25">
      <c r="A18" s="136"/>
      <c r="C18" s="38"/>
      <c r="U18" s="122"/>
    </row>
    <row r="19" spans="1:21" x14ac:dyDescent="0.25">
      <c r="A19" s="136"/>
      <c r="C19" s="38"/>
      <c r="U19" s="122"/>
    </row>
    <row r="20" spans="1:21" ht="14.25" customHeight="1" x14ac:dyDescent="0.25">
      <c r="A20" s="136"/>
      <c r="C20" s="38"/>
      <c r="U20" s="122"/>
    </row>
    <row r="21" spans="1:21" x14ac:dyDescent="0.25">
      <c r="A21" s="136"/>
      <c r="C21" s="38"/>
      <c r="U21" s="122"/>
    </row>
    <row r="22" spans="1:21" ht="14.25" customHeight="1" x14ac:dyDescent="0.25">
      <c r="A22" s="136"/>
      <c r="C22" s="38"/>
      <c r="U22" s="122"/>
    </row>
    <row r="23" spans="1:21" ht="14.25" customHeight="1" x14ac:dyDescent="0.25">
      <c r="A23" s="136"/>
      <c r="C23" s="38"/>
      <c r="U23" s="122"/>
    </row>
    <row r="24" spans="1:21" ht="14.25" customHeight="1" x14ac:dyDescent="0.25">
      <c r="A24" s="136"/>
      <c r="C24" s="38"/>
      <c r="U24" s="122"/>
    </row>
    <row r="25" spans="1:21" ht="14.25" customHeight="1" x14ac:dyDescent="0.25">
      <c r="A25" s="137"/>
      <c r="B25" s="125"/>
      <c r="C25" s="124"/>
      <c r="D25" s="125"/>
      <c r="E25" s="125"/>
      <c r="F25" s="125"/>
      <c r="G25" s="125"/>
      <c r="H25" s="125"/>
      <c r="I25" s="125"/>
      <c r="J25" s="125"/>
      <c r="K25" s="125"/>
      <c r="L25" s="125"/>
      <c r="M25" s="125"/>
      <c r="N25" s="125"/>
      <c r="O25" s="125"/>
      <c r="P25" s="125"/>
      <c r="Q25" s="125"/>
      <c r="R25" s="125"/>
      <c r="S25" s="125"/>
      <c r="T25" s="125"/>
      <c r="U25" s="126"/>
    </row>
    <row r="26" spans="1:21" ht="14.25" customHeight="1" x14ac:dyDescent="0.25">
      <c r="A26" s="38"/>
      <c r="C26" s="38"/>
    </row>
    <row r="27" spans="1:21" ht="14.25" customHeight="1" x14ac:dyDescent="0.25">
      <c r="A27" s="336" t="s">
        <v>42</v>
      </c>
      <c r="B27" s="337"/>
      <c r="C27" s="337"/>
      <c r="D27" s="337"/>
      <c r="E27" s="337"/>
      <c r="F27" s="337"/>
      <c r="G27" s="337"/>
      <c r="H27" s="337"/>
      <c r="I27" s="337"/>
      <c r="J27" s="337"/>
      <c r="K27" s="337"/>
      <c r="L27" s="337"/>
      <c r="M27" s="337"/>
      <c r="N27" s="337"/>
      <c r="O27" s="337"/>
      <c r="P27" s="337"/>
      <c r="Q27" s="337"/>
      <c r="R27" s="337"/>
      <c r="S27" s="337"/>
      <c r="T27" s="337"/>
      <c r="U27" s="338"/>
    </row>
    <row r="28" spans="1:21" ht="14.25" customHeight="1" x14ac:dyDescent="0.25">
      <c r="A28" s="127" t="s">
        <v>42</v>
      </c>
      <c r="B28" s="165" t="s">
        <v>43</v>
      </c>
      <c r="C28" s="166"/>
      <c r="D28" s="166"/>
      <c r="E28" s="166"/>
      <c r="F28" s="166"/>
      <c r="G28" s="166"/>
      <c r="H28" s="166"/>
      <c r="I28" s="166"/>
      <c r="J28" s="166"/>
      <c r="K28" s="166"/>
      <c r="L28" s="166"/>
      <c r="M28" s="166"/>
      <c r="N28" s="166"/>
      <c r="O28" s="166"/>
      <c r="P28" s="166"/>
      <c r="Q28" s="166"/>
      <c r="R28" s="166"/>
      <c r="S28" s="166"/>
      <c r="T28" s="167"/>
      <c r="U28" s="127" t="s">
        <v>66</v>
      </c>
    </row>
    <row r="29" spans="1:21" ht="14.25" customHeight="1" x14ac:dyDescent="0.25">
      <c r="A29" s="151" t="s">
        <v>76</v>
      </c>
      <c r="B29" s="376"/>
      <c r="C29" s="377"/>
      <c r="D29" s="377"/>
      <c r="E29" s="377"/>
      <c r="F29" s="377"/>
      <c r="G29" s="377"/>
      <c r="H29" s="377"/>
      <c r="I29" s="377"/>
      <c r="J29" s="377"/>
      <c r="K29" s="377"/>
      <c r="L29" s="377"/>
      <c r="M29" s="377"/>
      <c r="N29" s="377"/>
      <c r="O29" s="377"/>
      <c r="P29" s="377"/>
      <c r="Q29" s="377"/>
      <c r="R29" s="377"/>
      <c r="S29" s="377"/>
      <c r="T29" s="378"/>
      <c r="U29" s="148"/>
    </row>
    <row r="30" spans="1:21" ht="14.25" customHeight="1" x14ac:dyDescent="0.25"/>
    <row r="31" spans="1:21" ht="14.25" customHeight="1" x14ac:dyDescent="0.25"/>
    <row r="32" spans="1:21" ht="14.25" customHeight="1" x14ac:dyDescent="0.25"/>
    <row r="33" spans="1:22" ht="14.25" customHeight="1" x14ac:dyDescent="0.25"/>
    <row r="34" spans="1:22" ht="14.25" customHeight="1" x14ac:dyDescent="0.25"/>
    <row r="35" spans="1:22" ht="14.25" customHeight="1" x14ac:dyDescent="0.25"/>
    <row r="36" spans="1:22" ht="14.25" customHeight="1" x14ac:dyDescent="0.25"/>
    <row r="37" spans="1:22" ht="14.25" customHeight="1" x14ac:dyDescent="0.25"/>
    <row r="38" spans="1:22" ht="14.25" customHeight="1" x14ac:dyDescent="0.25"/>
    <row r="39" spans="1:22" ht="28.5" customHeight="1" x14ac:dyDescent="0.25">
      <c r="A39" s="386" t="s">
        <v>46</v>
      </c>
      <c r="B39" s="79" t="s">
        <v>6</v>
      </c>
      <c r="C39" s="35" t="s">
        <v>8</v>
      </c>
      <c r="D39" s="388" t="s">
        <v>47</v>
      </c>
      <c r="E39" s="389"/>
      <c r="F39" s="388" t="s">
        <v>48</v>
      </c>
      <c r="G39" s="390"/>
      <c r="H39" s="389"/>
      <c r="I39" s="79"/>
      <c r="J39" s="382" t="s">
        <v>49</v>
      </c>
      <c r="K39" s="382" t="s">
        <v>50</v>
      </c>
      <c r="L39" s="391" t="s">
        <v>51</v>
      </c>
      <c r="M39" s="380" t="s">
        <v>26</v>
      </c>
      <c r="N39" s="92" t="s">
        <v>52</v>
      </c>
      <c r="O39" s="80" t="s">
        <v>52</v>
      </c>
      <c r="P39" s="80" t="s">
        <v>30</v>
      </c>
      <c r="Q39" s="384" t="s">
        <v>53</v>
      </c>
      <c r="R39" s="382" t="s">
        <v>54</v>
      </c>
      <c r="S39" s="382" t="s">
        <v>54</v>
      </c>
      <c r="T39" s="17" t="s">
        <v>55</v>
      </c>
      <c r="U39" s="17" t="s">
        <v>56</v>
      </c>
      <c r="V39" s="83" t="s">
        <v>57</v>
      </c>
    </row>
    <row r="40" spans="1:22" ht="33" customHeight="1" x14ac:dyDescent="0.25">
      <c r="A40" s="387"/>
      <c r="B40" s="18"/>
      <c r="C40" s="33"/>
      <c r="D40" s="19" t="s">
        <v>58</v>
      </c>
      <c r="E40" s="19" t="s">
        <v>59</v>
      </c>
      <c r="F40" s="33" t="s">
        <v>60</v>
      </c>
      <c r="G40" s="33" t="s">
        <v>61</v>
      </c>
      <c r="H40" s="33" t="s">
        <v>62</v>
      </c>
      <c r="I40" s="33" t="s">
        <v>20</v>
      </c>
      <c r="J40" s="383"/>
      <c r="K40" s="383"/>
      <c r="L40" s="392"/>
      <c r="M40" s="381"/>
      <c r="N40" s="19" t="s">
        <v>58</v>
      </c>
      <c r="O40" s="33" t="s">
        <v>59</v>
      </c>
      <c r="P40" s="33" t="s">
        <v>63</v>
      </c>
      <c r="Q40" s="385"/>
      <c r="R40" s="383"/>
      <c r="S40" s="383"/>
      <c r="T40" s="20" t="s">
        <v>64</v>
      </c>
      <c r="U40" s="20"/>
      <c r="V40" s="21"/>
    </row>
    <row r="41" spans="1:22" ht="14.65" customHeight="1" x14ac:dyDescent="0.25"/>
    <row r="42" spans="1:22" ht="15.75" customHeight="1" x14ac:dyDescent="0.25">
      <c r="A42" s="393" t="s">
        <v>79</v>
      </c>
      <c r="B42" s="394"/>
      <c r="C42" s="394"/>
      <c r="D42" s="394"/>
      <c r="E42" s="394"/>
      <c r="F42" s="394"/>
      <c r="G42" s="394"/>
      <c r="H42" s="394"/>
      <c r="I42" s="394"/>
      <c r="J42" s="394"/>
      <c r="K42" s="394"/>
      <c r="L42" s="394"/>
      <c r="M42" s="394"/>
      <c r="N42" s="394"/>
      <c r="O42" s="394"/>
      <c r="P42" s="394"/>
      <c r="Q42" s="394"/>
      <c r="R42" s="394"/>
      <c r="S42" s="394"/>
      <c r="T42" s="394"/>
      <c r="U42" s="394"/>
      <c r="V42" s="395"/>
    </row>
    <row r="43" spans="1:22" s="11" customFormat="1" ht="11.25" x14ac:dyDescent="0.2">
      <c r="A43" s="61" t="str">
        <f>'scenario input table'!A16</f>
        <v>SNCF Réseau</v>
      </c>
      <c r="B43" s="62" t="str">
        <f>'scenario input table'!B16</f>
        <v>La Rochelle - Poitiers</v>
      </c>
      <c r="C43" s="62" t="str">
        <f>'scenario input table'!C16</f>
        <v>La Rochelle - Poitiers</v>
      </c>
      <c r="D43" s="23" t="str">
        <f>'scenario input table'!D16</f>
        <v>x</v>
      </c>
      <c r="E43" s="23" t="str">
        <f>'scenario input table'!E16</f>
        <v>x</v>
      </c>
      <c r="F43" s="23" t="str">
        <f>'scenario input table'!F16</f>
        <v>AC 25kV</v>
      </c>
      <c r="G43" s="23" t="str">
        <f>'scenario input table'!G16</f>
        <v>750</v>
      </c>
      <c r="H43" s="23" t="str">
        <f>'scenario input table'!H16</f>
        <v>D4</v>
      </c>
      <c r="I43" s="23" t="str">
        <f>'scenario input table'!I16</f>
        <v>1-2</v>
      </c>
      <c r="J43" s="23" t="str">
        <f>'scenario input table'!J16</f>
        <v>UIC</v>
      </c>
      <c r="K43" s="23" t="str">
        <f>'scenario input table'!K16</f>
        <v>GA</v>
      </c>
      <c r="L43" s="23" t="str">
        <f>'scenario input table'!L16</f>
        <v>upon request</v>
      </c>
      <c r="M43" s="23" t="str">
        <f>'scenario input table'!M16</f>
        <v>KVB</v>
      </c>
      <c r="N43" s="23" t="str">
        <f>'scenario input table'!N16</f>
        <v>101-120</v>
      </c>
      <c r="O43" s="23" t="str">
        <f>'scenario input table'!O16</f>
        <v>101-120</v>
      </c>
      <c r="P43" s="23" t="str">
        <f>'scenario input table'!P16</f>
        <v>-</v>
      </c>
      <c r="Q43" s="23" t="str">
        <f>'scenario input table'!Q16</f>
        <v>N/A</v>
      </c>
      <c r="R43" s="23" t="str">
        <f>'scenario input table'!R16</f>
        <v>-</v>
      </c>
      <c r="S43" s="23" t="str">
        <f>'scenario input table'!S16</f>
        <v>upon request</v>
      </c>
      <c r="T43" s="23" t="str">
        <f>'scenario input table'!T16</f>
        <v>-</v>
      </c>
      <c r="U43" s="23" t="str">
        <f>'scenario input table'!U16</f>
        <v>-</v>
      </c>
      <c r="V43" s="102">
        <f>'scenario input table'!V16</f>
        <v>0</v>
      </c>
    </row>
    <row r="45" spans="1:22" ht="16.5" customHeight="1" thickBot="1" x14ac:dyDescent="0.3">
      <c r="A45" s="342" t="s">
        <v>78</v>
      </c>
      <c r="B45" s="343"/>
      <c r="C45" s="343"/>
      <c r="D45" s="343"/>
      <c r="E45" s="343"/>
      <c r="F45" s="343"/>
      <c r="G45" s="343"/>
      <c r="H45" s="343"/>
      <c r="I45" s="343"/>
      <c r="J45" s="343"/>
      <c r="K45" s="343"/>
      <c r="L45" s="343"/>
      <c r="M45" s="343"/>
      <c r="N45" s="343"/>
      <c r="O45" s="343"/>
      <c r="P45" s="343"/>
      <c r="Q45" s="343"/>
      <c r="R45" s="343"/>
      <c r="S45" s="343"/>
      <c r="T45" s="343"/>
      <c r="U45" s="343"/>
      <c r="V45" s="344"/>
    </row>
  </sheetData>
  <mergeCells count="15">
    <mergeCell ref="A1:U1"/>
    <mergeCell ref="A27:U27"/>
    <mergeCell ref="B29:T29"/>
    <mergeCell ref="A42:V42"/>
    <mergeCell ref="A45:V45"/>
    <mergeCell ref="M39:M40"/>
    <mergeCell ref="Q39:Q40"/>
    <mergeCell ref="R39:R40"/>
    <mergeCell ref="A39:A40"/>
    <mergeCell ref="D39:E39"/>
    <mergeCell ref="F39:H39"/>
    <mergeCell ref="J39:J40"/>
    <mergeCell ref="K39:K40"/>
    <mergeCell ref="L39:L40"/>
    <mergeCell ref="S39:S40"/>
  </mergeCells>
  <conditionalFormatting sqref="A42">
    <cfRule type="cellIs" dxfId="123" priority="8" operator="between">
      <formula>0</formula>
      <formula>0</formula>
    </cfRule>
  </conditionalFormatting>
  <conditionalFormatting sqref="A45">
    <cfRule type="cellIs" dxfId="122" priority="6" operator="between">
      <formula>0</formula>
      <formula>0</formula>
    </cfRule>
  </conditionalFormatting>
  <conditionalFormatting sqref="A1">
    <cfRule type="cellIs" dxfId="121" priority="5" operator="between">
      <formula>0</formula>
      <formula>0</formula>
    </cfRule>
  </conditionalFormatting>
  <conditionalFormatting sqref="A1">
    <cfRule type="cellIs" dxfId="120" priority="4" operator="equal">
      <formula>0</formula>
    </cfRule>
  </conditionalFormatting>
  <conditionalFormatting sqref="A27">
    <cfRule type="cellIs" dxfId="119" priority="3" operator="between">
      <formula>0</formula>
      <formula>0</formula>
    </cfRule>
  </conditionalFormatting>
  <conditionalFormatting sqref="A27">
    <cfRule type="cellIs" dxfId="118" priority="2" operator="equal">
      <formula>0</formula>
    </cfRule>
  </conditionalFormatting>
  <conditionalFormatting sqref="U29">
    <cfRule type="cellIs" dxfId="117" priority="1" operator="equal">
      <formula>0</formula>
    </cfRule>
  </conditionalFormatting>
  <pageMargins left="0.7" right="0.7" top="0.75" bottom="0.75" header="0.3" footer="0.3"/>
  <pageSetup paperSize="9" orientation="portrait" r:id="rId1"/>
  <headerFooter>
    <oddFooter>&amp;L_x000D_&amp;1#&amp;"Calibri"&amp;10&amp;K008000 Interne SNCF Réseau</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V59"/>
  <sheetViews>
    <sheetView topLeftCell="A31" workbookViewId="0">
      <selection activeCell="A10" sqref="A10"/>
    </sheetView>
  </sheetViews>
  <sheetFormatPr baseColWidth="10" defaultColWidth="9" defaultRowHeight="15" x14ac:dyDescent="0.25"/>
  <cols>
    <col min="1" max="1" width="11.85546875" customWidth="1"/>
    <col min="2" max="2" width="28.5703125" style="38" hidden="1" customWidth="1"/>
    <col min="3" max="3" width="35.85546875" style="38" customWidth="1"/>
    <col min="4" max="4" width="5.42578125" customWidth="1"/>
    <col min="5" max="5" width="4.7109375" customWidth="1"/>
    <col min="6" max="6" width="11.42578125" customWidth="1"/>
    <col min="8" max="8" width="11.5703125" customWidth="1"/>
    <col min="9" max="9" width="10.7109375" customWidth="1"/>
    <col min="11" max="11" width="9.140625" customWidth="1"/>
    <col min="12" max="12" width="11.5703125" bestFit="1" customWidth="1"/>
    <col min="14" max="14" width="0" hidden="1" customWidth="1"/>
    <col min="15" max="16" width="10.28515625" customWidth="1"/>
    <col min="18" max="18" width="0" hidden="1" customWidth="1"/>
    <col min="21" max="21" width="27.85546875" customWidth="1"/>
    <col min="22" max="22" width="21.28515625" customWidth="1"/>
  </cols>
  <sheetData>
    <row r="2" spans="1:21" ht="15.75" customHeight="1" x14ac:dyDescent="0.25">
      <c r="A2" s="336" t="s">
        <v>41</v>
      </c>
      <c r="B2" s="337"/>
      <c r="C2" s="337"/>
      <c r="D2" s="337"/>
      <c r="E2" s="337"/>
      <c r="F2" s="337"/>
      <c r="G2" s="337"/>
      <c r="H2" s="337"/>
      <c r="I2" s="337"/>
      <c r="J2" s="337"/>
      <c r="K2" s="337"/>
      <c r="L2" s="337"/>
      <c r="M2" s="337"/>
      <c r="N2" s="337"/>
      <c r="O2" s="337"/>
      <c r="P2" s="337"/>
      <c r="Q2" s="337"/>
      <c r="R2" s="337"/>
      <c r="S2" s="337"/>
      <c r="T2" s="337"/>
      <c r="U2" s="338"/>
    </row>
    <row r="3" spans="1:21" x14ac:dyDescent="0.25">
      <c r="A3" s="121"/>
      <c r="U3" s="122"/>
    </row>
    <row r="4" spans="1:21" x14ac:dyDescent="0.25">
      <c r="A4" s="121"/>
      <c r="U4" s="122"/>
    </row>
    <row r="5" spans="1:21" x14ac:dyDescent="0.25">
      <c r="A5" s="121"/>
      <c r="U5" s="122"/>
    </row>
    <row r="6" spans="1:21" x14ac:dyDescent="0.25">
      <c r="A6" s="121"/>
      <c r="U6" s="122"/>
    </row>
    <row r="7" spans="1:21" x14ac:dyDescent="0.25">
      <c r="A7" s="121"/>
      <c r="U7" s="122"/>
    </row>
    <row r="8" spans="1:21" x14ac:dyDescent="0.25">
      <c r="A8" s="121"/>
      <c r="U8" s="122"/>
    </row>
    <row r="9" spans="1:21" x14ac:dyDescent="0.25">
      <c r="A9" s="121"/>
      <c r="U9" s="122"/>
    </row>
    <row r="10" spans="1:21" x14ac:dyDescent="0.25">
      <c r="A10" s="121"/>
      <c r="U10" s="122"/>
    </row>
    <row r="11" spans="1:21" x14ac:dyDescent="0.25">
      <c r="A11" s="121"/>
      <c r="U11" s="122"/>
    </row>
    <row r="12" spans="1:21" x14ac:dyDescent="0.25">
      <c r="A12" s="121"/>
      <c r="U12" s="122"/>
    </row>
    <row r="13" spans="1:21" x14ac:dyDescent="0.25">
      <c r="A13" s="121"/>
      <c r="U13" s="122"/>
    </row>
    <row r="14" spans="1:21" x14ac:dyDescent="0.25">
      <c r="A14" s="121"/>
      <c r="U14" s="122"/>
    </row>
    <row r="15" spans="1:21" x14ac:dyDescent="0.25">
      <c r="A15" s="121"/>
      <c r="U15" s="122"/>
    </row>
    <row r="16" spans="1:21" x14ac:dyDescent="0.25">
      <c r="A16" s="121"/>
      <c r="U16" s="122"/>
    </row>
    <row r="17" spans="1:21" x14ac:dyDescent="0.25">
      <c r="A17" s="121"/>
      <c r="U17" s="122"/>
    </row>
    <row r="18" spans="1:21" x14ac:dyDescent="0.25">
      <c r="A18" s="121"/>
      <c r="U18" s="122"/>
    </row>
    <row r="19" spans="1:21" x14ac:dyDescent="0.25">
      <c r="A19" s="121"/>
      <c r="U19" s="122"/>
    </row>
    <row r="20" spans="1:21" x14ac:dyDescent="0.25">
      <c r="A20" s="121"/>
      <c r="U20" s="122"/>
    </row>
    <row r="21" spans="1:21" x14ac:dyDescent="0.25">
      <c r="A21" s="121"/>
      <c r="U21" s="122"/>
    </row>
    <row r="22" spans="1:21" x14ac:dyDescent="0.25">
      <c r="A22" s="121"/>
      <c r="U22" s="122"/>
    </row>
    <row r="23" spans="1:21" x14ac:dyDescent="0.25">
      <c r="A23" s="121"/>
      <c r="U23" s="122"/>
    </row>
    <row r="24" spans="1:21" x14ac:dyDescent="0.25">
      <c r="A24" s="121"/>
      <c r="U24" s="122"/>
    </row>
    <row r="25" spans="1:21" x14ac:dyDescent="0.25">
      <c r="A25" s="121"/>
      <c r="U25" s="122"/>
    </row>
    <row r="26" spans="1:21" x14ac:dyDescent="0.25">
      <c r="A26" s="123"/>
      <c r="B26" s="124"/>
      <c r="C26" s="124"/>
      <c r="D26" s="125"/>
      <c r="E26" s="125"/>
      <c r="F26" s="125"/>
      <c r="G26" s="125"/>
      <c r="H26" s="125"/>
      <c r="I26" s="125"/>
      <c r="J26" s="125"/>
      <c r="K26" s="125"/>
      <c r="L26" s="125"/>
      <c r="M26" s="125"/>
      <c r="N26" s="125"/>
      <c r="O26" s="125"/>
      <c r="P26" s="125"/>
      <c r="Q26" s="125"/>
      <c r="R26" s="125"/>
      <c r="S26" s="125"/>
      <c r="T26" s="125"/>
      <c r="U26" s="126"/>
    </row>
    <row r="29" spans="1:21" ht="15.75" customHeight="1" x14ac:dyDescent="0.25">
      <c r="A29" s="336" t="s">
        <v>42</v>
      </c>
      <c r="B29" s="337"/>
      <c r="C29" s="337"/>
      <c r="D29" s="337"/>
      <c r="E29" s="337"/>
      <c r="F29" s="337"/>
      <c r="G29" s="337"/>
      <c r="H29" s="337"/>
      <c r="I29" s="337"/>
      <c r="J29" s="337"/>
      <c r="K29" s="337"/>
      <c r="L29" s="337"/>
      <c r="M29" s="337"/>
      <c r="N29" s="337"/>
      <c r="O29" s="337"/>
      <c r="P29" s="337"/>
      <c r="Q29" s="337"/>
      <c r="R29" s="337"/>
      <c r="S29" s="337"/>
      <c r="T29" s="337"/>
      <c r="U29" s="338"/>
    </row>
    <row r="30" spans="1:21" ht="33.75" customHeight="1" x14ac:dyDescent="0.25">
      <c r="A30" s="129" t="s">
        <v>42</v>
      </c>
      <c r="B30" s="130"/>
      <c r="C30" s="399" t="s">
        <v>43</v>
      </c>
      <c r="D30" s="399"/>
      <c r="E30" s="399"/>
      <c r="F30" s="399"/>
      <c r="G30" s="399"/>
      <c r="H30" s="399"/>
      <c r="I30" s="399"/>
      <c r="J30" s="399"/>
      <c r="K30" s="399"/>
      <c r="L30" s="399"/>
      <c r="M30" s="399"/>
      <c r="N30" s="399"/>
      <c r="O30" s="399"/>
      <c r="P30" s="399"/>
      <c r="Q30" s="399"/>
      <c r="R30" s="399"/>
      <c r="S30" s="399"/>
      <c r="T30" s="399"/>
      <c r="U30" s="129" t="s">
        <v>66</v>
      </c>
    </row>
    <row r="31" spans="1:21" ht="46.5" customHeight="1" x14ac:dyDescent="0.25">
      <c r="A31" s="131" t="s">
        <v>80</v>
      </c>
      <c r="B31" s="130"/>
      <c r="C31" s="400" t="s">
        <v>81</v>
      </c>
      <c r="D31" s="400"/>
      <c r="E31" s="400"/>
      <c r="F31" s="400"/>
      <c r="G31" s="400"/>
      <c r="H31" s="400"/>
      <c r="I31" s="400"/>
      <c r="J31" s="400"/>
      <c r="K31" s="400"/>
      <c r="L31" s="400"/>
      <c r="M31" s="400"/>
      <c r="N31" s="400"/>
      <c r="O31" s="400"/>
      <c r="P31" s="400"/>
      <c r="Q31" s="400"/>
      <c r="R31" s="400"/>
      <c r="S31" s="400"/>
      <c r="T31" s="400"/>
      <c r="U31" s="128" t="s">
        <v>82</v>
      </c>
    </row>
    <row r="32" spans="1:21" ht="33.75" customHeight="1" x14ac:dyDescent="0.25">
      <c r="A32" s="131" t="s">
        <v>83</v>
      </c>
      <c r="B32" s="130"/>
      <c r="C32" s="401" t="s">
        <v>84</v>
      </c>
      <c r="D32" s="401"/>
      <c r="E32" s="401"/>
      <c r="F32" s="401"/>
      <c r="G32" s="401"/>
      <c r="H32" s="401"/>
      <c r="I32" s="401"/>
      <c r="J32" s="401"/>
      <c r="K32" s="401"/>
      <c r="L32" s="401"/>
      <c r="M32" s="401"/>
      <c r="N32" s="401"/>
      <c r="O32" s="401"/>
      <c r="P32" s="401"/>
      <c r="Q32" s="401"/>
      <c r="R32" s="401"/>
      <c r="S32" s="401"/>
      <c r="T32" s="401"/>
      <c r="U32" s="128" t="s">
        <v>82</v>
      </c>
    </row>
    <row r="33" spans="1:22" ht="34.5" customHeight="1" x14ac:dyDescent="0.25">
      <c r="A33" s="131" t="s">
        <v>85</v>
      </c>
      <c r="B33" s="130"/>
      <c r="C33" s="396" t="s">
        <v>86</v>
      </c>
      <c r="D33" s="396"/>
      <c r="E33" s="396"/>
      <c r="F33" s="396"/>
      <c r="G33" s="396"/>
      <c r="H33" s="396"/>
      <c r="I33" s="396"/>
      <c r="J33" s="396"/>
      <c r="K33" s="396"/>
      <c r="L33" s="396"/>
      <c r="M33" s="396"/>
      <c r="N33" s="396"/>
      <c r="O33" s="396"/>
      <c r="P33" s="396"/>
      <c r="Q33" s="396"/>
      <c r="R33" s="396"/>
      <c r="S33" s="396"/>
      <c r="T33" s="396"/>
      <c r="U33" s="128" t="s">
        <v>87</v>
      </c>
    </row>
    <row r="34" spans="1:22" ht="31.5" customHeight="1" x14ac:dyDescent="0.25">
      <c r="A34" s="131" t="s">
        <v>88</v>
      </c>
      <c r="B34" s="130"/>
      <c r="C34" s="396" t="s">
        <v>89</v>
      </c>
      <c r="D34" s="396"/>
      <c r="E34" s="396"/>
      <c r="F34" s="396"/>
      <c r="G34" s="396"/>
      <c r="H34" s="396"/>
      <c r="I34" s="396"/>
      <c r="J34" s="396"/>
      <c r="K34" s="396"/>
      <c r="L34" s="396"/>
      <c r="M34" s="396"/>
      <c r="N34" s="396"/>
      <c r="O34" s="396"/>
      <c r="P34" s="396"/>
      <c r="Q34" s="396"/>
      <c r="R34" s="396"/>
      <c r="S34" s="396"/>
      <c r="T34" s="396"/>
      <c r="U34" s="128" t="s">
        <v>87</v>
      </c>
    </row>
    <row r="38" spans="1:22" ht="28.5" customHeight="1" x14ac:dyDescent="0.25">
      <c r="A38" s="354" t="s">
        <v>46</v>
      </c>
      <c r="B38" s="79" t="s">
        <v>6</v>
      </c>
      <c r="C38" s="35" t="s">
        <v>8</v>
      </c>
      <c r="D38" s="348" t="s">
        <v>47</v>
      </c>
      <c r="E38" s="348"/>
      <c r="F38" s="348" t="s">
        <v>48</v>
      </c>
      <c r="G38" s="348"/>
      <c r="H38" s="348"/>
      <c r="I38" s="79"/>
      <c r="J38" s="350" t="s">
        <v>49</v>
      </c>
      <c r="K38" s="350" t="s">
        <v>50</v>
      </c>
      <c r="L38" s="352" t="s">
        <v>51</v>
      </c>
      <c r="M38" s="348" t="s">
        <v>26</v>
      </c>
      <c r="N38" s="92" t="s">
        <v>52</v>
      </c>
      <c r="O38" s="80" t="s">
        <v>52</v>
      </c>
      <c r="P38" s="80" t="s">
        <v>30</v>
      </c>
      <c r="Q38" s="350" t="s">
        <v>53</v>
      </c>
      <c r="R38" s="374" t="s">
        <v>54</v>
      </c>
      <c r="S38" s="350" t="s">
        <v>54</v>
      </c>
      <c r="T38" s="17" t="s">
        <v>55</v>
      </c>
      <c r="U38" s="17" t="s">
        <v>56</v>
      </c>
      <c r="V38" s="83" t="s">
        <v>57</v>
      </c>
    </row>
    <row r="39" spans="1:22" ht="33" customHeight="1" thickBot="1" x14ac:dyDescent="0.3">
      <c r="A39" s="355"/>
      <c r="B39" s="18"/>
      <c r="C39" s="33"/>
      <c r="D39" s="19" t="s">
        <v>58</v>
      </c>
      <c r="E39" s="19" t="s">
        <v>59</v>
      </c>
      <c r="F39" s="33" t="s">
        <v>60</v>
      </c>
      <c r="G39" s="33" t="s">
        <v>61</v>
      </c>
      <c r="H39" s="33" t="s">
        <v>62</v>
      </c>
      <c r="I39" s="33" t="s">
        <v>20</v>
      </c>
      <c r="J39" s="351"/>
      <c r="K39" s="351"/>
      <c r="L39" s="353"/>
      <c r="M39" s="349"/>
      <c r="N39" s="19" t="s">
        <v>58</v>
      </c>
      <c r="O39" s="33" t="s">
        <v>59</v>
      </c>
      <c r="P39" s="33" t="s">
        <v>63</v>
      </c>
      <c r="Q39" s="351"/>
      <c r="R39" s="375"/>
      <c r="S39" s="351"/>
      <c r="T39" s="20" t="s">
        <v>64</v>
      </c>
      <c r="U39" s="20"/>
      <c r="V39" s="21"/>
    </row>
    <row r="40" spans="1:22" ht="15.75" thickBot="1" x14ac:dyDescent="0.3"/>
    <row r="41" spans="1:22" ht="20.25" customHeight="1" thickBot="1" x14ac:dyDescent="0.3">
      <c r="A41" s="393" t="s">
        <v>90</v>
      </c>
      <c r="B41" s="394"/>
      <c r="C41" s="394"/>
      <c r="D41" s="394"/>
      <c r="E41" s="394"/>
      <c r="F41" s="394"/>
      <c r="G41" s="394"/>
      <c r="H41" s="394"/>
      <c r="I41" s="394"/>
      <c r="J41" s="394"/>
      <c r="K41" s="394"/>
      <c r="L41" s="394"/>
      <c r="M41" s="394"/>
      <c r="N41" s="394"/>
      <c r="O41" s="394"/>
      <c r="P41" s="394"/>
      <c r="Q41" s="394"/>
      <c r="R41" s="394"/>
      <c r="S41" s="394"/>
      <c r="T41" s="394"/>
      <c r="U41" s="394"/>
      <c r="V41" s="395"/>
    </row>
    <row r="42" spans="1:22" s="11" customFormat="1" ht="15" customHeight="1" x14ac:dyDescent="0.2">
      <c r="A42" s="59" t="str">
        <f>'scenario input table'!A20</f>
        <v>SNCF Réseau</v>
      </c>
      <c r="B42" s="39" t="str">
        <f>'scenario input table'!B20</f>
        <v>Bordeaux - Hendaye / Irún (FR/SP border)</v>
      </c>
      <c r="C42" s="39" t="str">
        <f>'scenario input table'!C20</f>
        <v>Bordeaux - Hendaye / Irún (FR/SP border)</v>
      </c>
      <c r="D42" s="12" t="str">
        <f>'scenario input table'!D20</f>
        <v>x</v>
      </c>
      <c r="E42" s="12" t="str">
        <f>'scenario input table'!E20</f>
        <v>x</v>
      </c>
      <c r="F42" s="12" t="str">
        <f>'scenario input table'!F20</f>
        <v>1500 V DC</v>
      </c>
      <c r="G42" s="12" t="str">
        <f>'scenario input table'!G20</f>
        <v>750</v>
      </c>
      <c r="H42" s="12" t="str">
        <f>'scenario input table'!H20</f>
        <v>D4</v>
      </c>
      <c r="I42" s="12">
        <f>'scenario input table'!I20</f>
        <v>2</v>
      </c>
      <c r="J42" s="12" t="str">
        <f>'scenario input table'!J20</f>
        <v>UIC</v>
      </c>
      <c r="K42" s="12" t="str">
        <f>'scenario input table'!K20</f>
        <v>GB</v>
      </c>
      <c r="L42" s="12" t="str">
        <f>'scenario input table'!L20</f>
        <v>upon request</v>
      </c>
      <c r="M42" s="12" t="str">
        <f>'scenario input table'!M20</f>
        <v>KVB</v>
      </c>
      <c r="N42" s="12" t="str">
        <f>'scenario input table'!N20</f>
        <v>61-160</v>
      </c>
      <c r="O42" s="12" t="str">
        <f>'scenario input table'!O20</f>
        <v>61-160</v>
      </c>
      <c r="P42" s="12">
        <f>'scenario input table'!P20</f>
        <v>240</v>
      </c>
      <c r="Q42" s="12" t="str">
        <f>'scenario input table'!Q20</f>
        <v>N/A</v>
      </c>
      <c r="R42" s="12" t="str">
        <f>'scenario input table'!R20</f>
        <v>-</v>
      </c>
      <c r="S42" s="12" t="str">
        <f>'scenario input table'!S20</f>
        <v>upon request</v>
      </c>
      <c r="T42" s="12" t="str">
        <f>'scenario input table'!T20</f>
        <v>-</v>
      </c>
      <c r="U42" s="12" t="str">
        <f>'scenario input table'!U20</f>
        <v>-</v>
      </c>
      <c r="V42" s="13">
        <f>'scenario input table'!V20</f>
        <v>0</v>
      </c>
    </row>
    <row r="43" spans="1:22" s="26" customFormat="1" ht="35.25" customHeight="1" thickBot="1" x14ac:dyDescent="0.3">
      <c r="A43" s="60" t="str">
        <f>'scenario input table'!A23</f>
        <v>ADIF</v>
      </c>
      <c r="B43" s="40" t="str">
        <f>'scenario input table'!B23</f>
        <v>Hendaye / Irún (FR/SP border) - Alsasua</v>
      </c>
      <c r="C43" s="40" t="str">
        <f>'scenario input table'!C23</f>
        <v>Hendaye / Irún (FR/SP border) - Alsasua</v>
      </c>
      <c r="D43" s="14" t="str">
        <f>'scenario input table'!D23</f>
        <v>x</v>
      </c>
      <c r="E43" s="14" t="str">
        <f>'scenario input table'!E23</f>
        <v>x</v>
      </c>
      <c r="F43" s="14" t="str">
        <f>'scenario input table'!F23</f>
        <v>3 kV DC</v>
      </c>
      <c r="G43" s="14">
        <f>'scenario input table'!G23</f>
        <v>450</v>
      </c>
      <c r="H43" s="14" t="str">
        <f>'scenario input table'!H23</f>
        <v>D4</v>
      </c>
      <c r="I43" s="14">
        <f>'scenario input table'!I23</f>
        <v>2</v>
      </c>
      <c r="J43" s="14" t="str">
        <f>'scenario input table'!J23</f>
        <v>IB</v>
      </c>
      <c r="K43" s="14">
        <f>'scenario input table'!K23</f>
        <v>0</v>
      </c>
      <c r="L43" s="14">
        <f>'scenario input table'!L23</f>
        <v>0</v>
      </c>
      <c r="M43" s="14" t="str">
        <f>'scenario input table'!M23</f>
        <v>ASFA</v>
      </c>
      <c r="N43" s="14">
        <f>'scenario input table'!N23</f>
        <v>0</v>
      </c>
      <c r="O43" s="14" t="str">
        <f>'scenario input table'!O23</f>
        <v xml:space="preserve">no restriction up to 120 </v>
      </c>
      <c r="P43" s="14">
        <f>'scenario input table'!P23</f>
        <v>104</v>
      </c>
      <c r="Q43" s="14" t="str">
        <f>'scenario input table'!Q23</f>
        <v>1300t Elect.</v>
      </c>
      <c r="R43" s="14">
        <f>'scenario input table'!R23</f>
        <v>0</v>
      </c>
      <c r="S43" s="14">
        <f>'scenario input table'!S23</f>
        <v>18</v>
      </c>
      <c r="T43" s="14">
        <f>'scenario input table'!T23</f>
        <v>0</v>
      </c>
      <c r="U43" s="29" t="str">
        <f>'scenario input table'!U23</f>
        <v>Different tracks in FR / SP: France 1435 mm / Spain and Portugal 1668 mm (Iberian gauge)</v>
      </c>
      <c r="V43" s="25" t="str">
        <f>'scenario input table'!V23</f>
        <v>Good</v>
      </c>
    </row>
    <row r="44" spans="1:22" s="26" customFormat="1" ht="15.75" thickBot="1" x14ac:dyDescent="0.3">
      <c r="A44" s="27"/>
      <c r="B44" s="41"/>
      <c r="C44" s="41"/>
      <c r="D44" s="16"/>
      <c r="E44" s="16"/>
      <c r="F44" s="16"/>
      <c r="G44" s="16"/>
      <c r="H44" s="16"/>
      <c r="I44" s="16"/>
      <c r="J44" s="16"/>
      <c r="K44" s="16"/>
      <c r="L44" s="16"/>
      <c r="M44" s="16"/>
      <c r="N44" s="16"/>
      <c r="O44" s="16"/>
      <c r="P44" s="16"/>
      <c r="Q44" s="16"/>
      <c r="R44" s="16"/>
      <c r="S44" s="16"/>
      <c r="T44" s="16"/>
      <c r="U44" s="28"/>
    </row>
    <row r="45" spans="1:22" ht="15.75" customHeight="1" thickBot="1" x14ac:dyDescent="0.3">
      <c r="A45" s="342" t="s">
        <v>91</v>
      </c>
      <c r="B45" s="343"/>
      <c r="C45" s="343"/>
      <c r="D45" s="343"/>
      <c r="E45" s="343"/>
      <c r="F45" s="343"/>
      <c r="G45" s="343"/>
      <c r="H45" s="343"/>
      <c r="I45" s="343"/>
      <c r="J45" s="343"/>
      <c r="K45" s="343"/>
      <c r="L45" s="343"/>
      <c r="M45" s="343"/>
      <c r="N45" s="343"/>
      <c r="O45" s="343"/>
      <c r="P45" s="343"/>
      <c r="Q45" s="343"/>
      <c r="R45" s="343"/>
      <c r="S45" s="343"/>
      <c r="T45" s="343"/>
      <c r="U45" s="343"/>
      <c r="V45" s="344"/>
    </row>
    <row r="46" spans="1:22" s="11" customFormat="1" ht="22.5" x14ac:dyDescent="0.2">
      <c r="A46" s="66" t="str">
        <f>'scenario input table'!A21</f>
        <v>SNCF Réseau</v>
      </c>
      <c r="B46" s="42" t="str">
        <f>'scenario input table'!B21</f>
        <v>Bordeaux - Hendaye / Irún (FR/SP border)</v>
      </c>
      <c r="C46" s="42" t="str">
        <f>'scenario input table'!C21</f>
        <v>Bordeaux – Toulouse – Narbonne – Cerbère/Port Bou (FR/SP border)</v>
      </c>
      <c r="D46" s="32" t="str">
        <f>'scenario input table'!D21</f>
        <v>x</v>
      </c>
      <c r="E46" s="32" t="str">
        <f>'scenario input table'!E21</f>
        <v>x</v>
      </c>
      <c r="F46" s="32" t="str">
        <f>'scenario input table'!F21</f>
        <v>1500 V DC</v>
      </c>
      <c r="G46" s="32" t="str">
        <f>'scenario input table'!G21</f>
        <v>750</v>
      </c>
      <c r="H46" s="32" t="str">
        <f>'scenario input table'!H21</f>
        <v>D4</v>
      </c>
      <c r="I46" s="32">
        <f>'scenario input table'!I21</f>
        <v>2</v>
      </c>
      <c r="J46" s="32" t="str">
        <f>'scenario input table'!J21</f>
        <v>UIC</v>
      </c>
      <c r="K46" s="32" t="str">
        <f>'scenario input table'!K21</f>
        <v>GB</v>
      </c>
      <c r="L46" s="32" t="str">
        <f>'scenario input table'!L21</f>
        <v>upon request</v>
      </c>
      <c r="M46" s="32" t="str">
        <f>'scenario input table'!M21</f>
        <v>KVB</v>
      </c>
      <c r="N46" s="32" t="str">
        <f>'scenario input table'!N21</f>
        <v>121 -160</v>
      </c>
      <c r="O46" s="32" t="str">
        <f>'scenario input table'!O21</f>
        <v>121 -160</v>
      </c>
      <c r="P46" s="32">
        <f>'scenario input table'!P21</f>
        <v>500</v>
      </c>
      <c r="Q46" s="32" t="str">
        <f>'scenario input table'!Q21</f>
        <v>N/A</v>
      </c>
      <c r="R46" s="32" t="str">
        <f>'scenario input table'!R21</f>
        <v>-</v>
      </c>
      <c r="S46" s="32" t="str">
        <f>'scenario input table'!S21</f>
        <v>upon request</v>
      </c>
      <c r="T46" s="32" t="str">
        <f>'scenario input table'!T21</f>
        <v>Cerbère-Portbou</v>
      </c>
      <c r="U46" s="32" t="str">
        <f>'scenario input table'!U21</f>
        <v>last stretch before Cerbère is 61 to 100 km/h</v>
      </c>
      <c r="V46" s="37" t="str">
        <f>'scenario input table'!V21</f>
        <v>limited</v>
      </c>
    </row>
    <row r="47" spans="1:22" s="26" customFormat="1" ht="57" thickBot="1" x14ac:dyDescent="0.3">
      <c r="A47" s="68" t="str">
        <f>'scenario input table'!A24</f>
        <v>ADIF</v>
      </c>
      <c r="B47" s="43" t="str">
        <f>'scenario input table'!B24</f>
        <v>Hendaye / Irún (FR/SP border)  - Alsasua</v>
      </c>
      <c r="C47" s="43" t="str">
        <f>'scenario input table'!C24</f>
        <v>Cerbère/Port Bou (FR/SP border) - Sant Viçenc de Calders - (via Reus or via La Plana-Picamoixons - Tardienta)- Zaragoza - Alsasua (vía Logroño or vía Pamplona)</v>
      </c>
      <c r="D47" s="29" t="str">
        <f>'scenario input table'!D24</f>
        <v>x</v>
      </c>
      <c r="E47" s="29" t="str">
        <f>'scenario input table'!E24</f>
        <v>x</v>
      </c>
      <c r="F47" s="29" t="str">
        <f>'scenario input table'!F24</f>
        <v>3 kV DC</v>
      </c>
      <c r="G47" s="29">
        <f>'scenario input table'!G24</f>
        <v>500</v>
      </c>
      <c r="H47" s="29" t="str">
        <f>'scenario input table'!H24</f>
        <v>D4</v>
      </c>
      <c r="I47" s="29" t="str">
        <f>'scenario input table'!I24</f>
        <v>1-2</v>
      </c>
      <c r="J47" s="29" t="str">
        <f>'scenario input table'!J24</f>
        <v>IB</v>
      </c>
      <c r="K47" s="29">
        <f>'scenario input table'!K24</f>
        <v>0</v>
      </c>
      <c r="L47" s="29">
        <f>'scenario input table'!L24</f>
        <v>0</v>
      </c>
      <c r="M47" s="29" t="str">
        <f>'scenario input table'!M24</f>
        <v>ASFA</v>
      </c>
      <c r="N47" s="29">
        <f>'scenario input table'!N24</f>
        <v>0</v>
      </c>
      <c r="O47" s="29" t="str">
        <f>'scenario input table'!O24</f>
        <v>40-120</v>
      </c>
      <c r="P47" s="29" t="str">
        <f>'scenario input table'!P24</f>
        <v>716 (excl. France)</v>
      </c>
      <c r="Q47" s="29" t="str">
        <f>'scenario input table'!Q24</f>
        <v>1400t Elect.</v>
      </c>
      <c r="R47" s="29">
        <f>'scenario input table'!R24</f>
        <v>0</v>
      </c>
      <c r="S47" s="29">
        <f>'scenario input table'!S24</f>
        <v>19</v>
      </c>
      <c r="T47" s="29" t="str">
        <f>'scenario input table'!T24</f>
        <v>Portbou (FR)</v>
      </c>
      <c r="U47" s="29" t="str">
        <f>'scenario input table'!U24</f>
        <v>Different tracks in FR / SP: France 1435 mm / Spain and Portugal 1668 mm (Iberian gauge)</v>
      </c>
      <c r="V47" s="25" t="str">
        <f>'scenario input table'!V24</f>
        <v>Good level capacity except section Massanet – Mollet – Castellbisbal - Sant Viçenc de Calders, which could be Limited.</v>
      </c>
    </row>
    <row r="48" spans="1:22" ht="15.75" thickBot="1" x14ac:dyDescent="0.3"/>
    <row r="49" spans="1:22" ht="16.5" customHeight="1" thickBot="1" x14ac:dyDescent="0.3">
      <c r="A49" s="342" t="s">
        <v>92</v>
      </c>
      <c r="B49" s="343"/>
      <c r="C49" s="343"/>
      <c r="D49" s="343"/>
      <c r="E49" s="343"/>
      <c r="F49" s="343"/>
      <c r="G49" s="343"/>
      <c r="H49" s="343"/>
      <c r="I49" s="343"/>
      <c r="J49" s="343"/>
      <c r="K49" s="343"/>
      <c r="L49" s="343"/>
      <c r="M49" s="343"/>
      <c r="N49" s="343"/>
      <c r="O49" s="343"/>
      <c r="P49" s="343"/>
      <c r="Q49" s="343"/>
      <c r="R49" s="343"/>
      <c r="S49" s="343"/>
      <c r="T49" s="343"/>
      <c r="U49" s="343"/>
      <c r="V49" s="344"/>
    </row>
    <row r="50" spans="1:22" s="11" customFormat="1" ht="22.5" customHeight="1" x14ac:dyDescent="0.2">
      <c r="A50" s="66" t="str">
        <f>'scenario input table'!A22</f>
        <v>SNCF Réseau</v>
      </c>
      <c r="B50" s="42" t="str">
        <f>'scenario input table'!B22</f>
        <v>Bordeaux - Hendaye / Irún (FR/SP border)</v>
      </c>
      <c r="C50" s="42" t="str">
        <f>'scenario input table'!C22</f>
        <v>Metz – Nimes - Narbonne – Cerbère/Port Bou (FR/SP border)</v>
      </c>
      <c r="D50" s="32" t="str">
        <f>'scenario input table'!D22</f>
        <v>x</v>
      </c>
      <c r="E50" s="32" t="str">
        <f>'scenario input table'!E22</f>
        <v>x</v>
      </c>
      <c r="F50" s="32" t="str">
        <f>'scenario input table'!F22</f>
        <v>AC 25kV / 1500 V DC</v>
      </c>
      <c r="G50" s="32" t="str">
        <f>'scenario input table'!G22</f>
        <v>750</v>
      </c>
      <c r="H50" s="32" t="str">
        <f>'scenario input table'!H22</f>
        <v>D4</v>
      </c>
      <c r="I50" s="32">
        <f>'scenario input table'!I22</f>
        <v>2</v>
      </c>
      <c r="J50" s="32" t="str">
        <f>'scenario input table'!J22</f>
        <v>UIC</v>
      </c>
      <c r="K50" s="32" t="str">
        <f>'scenario input table'!K22</f>
        <v>GA</v>
      </c>
      <c r="L50" s="32" t="str">
        <f>'scenario input table'!L22</f>
        <v>upon request</v>
      </c>
      <c r="M50" s="32" t="str">
        <f>'scenario input table'!M22</f>
        <v>KVB</v>
      </c>
      <c r="N50" s="32" t="str">
        <f>'scenario input table'!N22</f>
        <v xml:space="preserve">101-120 </v>
      </c>
      <c r="O50" s="32" t="str">
        <f>'scenario input table'!O22</f>
        <v xml:space="preserve">101-120 </v>
      </c>
      <c r="P50" s="32">
        <f>'scenario input table'!P22</f>
        <v>1000</v>
      </c>
      <c r="Q50" s="32" t="str">
        <f>'scenario input table'!Q22</f>
        <v>N/A</v>
      </c>
      <c r="R50" s="32" t="str">
        <f>'scenario input table'!R22</f>
        <v>-</v>
      </c>
      <c r="S50" s="32" t="str">
        <f>'scenario input table'!S22</f>
        <v>upon request</v>
      </c>
      <c r="T50" s="32" t="str">
        <f>'scenario input table'!T22</f>
        <v>Cerbère-Portbou</v>
      </c>
      <c r="U50" s="32" t="str">
        <f>'scenario input table'!U22</f>
        <v>last stretch before Cerbère is 61 to 100 km/h</v>
      </c>
      <c r="V50" s="37" t="str">
        <f>'scenario input table'!V22</f>
        <v>limited</v>
      </c>
    </row>
    <row r="51" spans="1:22" s="26" customFormat="1" ht="57" thickBot="1" x14ac:dyDescent="0.3">
      <c r="A51" s="68" t="str">
        <f>'scenario input table'!A24</f>
        <v>ADIF</v>
      </c>
      <c r="B51" s="43" t="str">
        <f>'scenario input table'!B24</f>
        <v>Hendaye / Irún (FR/SP border)  - Alsasua</v>
      </c>
      <c r="C51" s="43" t="str">
        <f>'scenario input table'!C24</f>
        <v>Cerbère/Port Bou (FR/SP border) - Sant Viçenc de Calders - (via Reus or via La Plana-Picamoixons - Tardienta)- Zaragoza - Alsasua (vía Logroño or vía Pamplona)</v>
      </c>
      <c r="D51" s="29" t="str">
        <f>'scenario input table'!D24</f>
        <v>x</v>
      </c>
      <c r="E51" s="29" t="str">
        <f>'scenario input table'!E24</f>
        <v>x</v>
      </c>
      <c r="F51" s="29" t="str">
        <f>'scenario input table'!F24</f>
        <v>3 kV DC</v>
      </c>
      <c r="G51" s="29">
        <f>'scenario input table'!G24</f>
        <v>500</v>
      </c>
      <c r="H51" s="29" t="str">
        <f>'scenario input table'!H24</f>
        <v>D4</v>
      </c>
      <c r="I51" s="29" t="str">
        <f>'scenario input table'!I24</f>
        <v>1-2</v>
      </c>
      <c r="J51" s="29" t="str">
        <f>'scenario input table'!J24</f>
        <v>IB</v>
      </c>
      <c r="K51" s="29">
        <f>'scenario input table'!K24</f>
        <v>0</v>
      </c>
      <c r="L51" s="29">
        <f>'scenario input table'!L24</f>
        <v>0</v>
      </c>
      <c r="M51" s="29" t="str">
        <f>'scenario input table'!M24</f>
        <v>ASFA</v>
      </c>
      <c r="N51" s="29">
        <f>'scenario input table'!N24</f>
        <v>0</v>
      </c>
      <c r="O51" s="29" t="str">
        <f>'scenario input table'!O24</f>
        <v>40-120</v>
      </c>
      <c r="P51" s="29" t="str">
        <f>'scenario input table'!P24</f>
        <v>716 (excl. France)</v>
      </c>
      <c r="Q51" s="29" t="str">
        <f>'scenario input table'!Q24</f>
        <v>1400t Elect.</v>
      </c>
      <c r="R51" s="29">
        <f>'scenario input table'!R24</f>
        <v>0</v>
      </c>
      <c r="S51" s="29">
        <f>'scenario input table'!S24</f>
        <v>19</v>
      </c>
      <c r="T51" s="29" t="str">
        <f>'scenario input table'!T24</f>
        <v>Portbou (FR)</v>
      </c>
      <c r="U51" s="29" t="str">
        <f>'scenario input table'!U24</f>
        <v>Different tracks in FR / SP: France 1435 mm / Spain and Portugal 1668 mm (Iberian gauge)</v>
      </c>
      <c r="V51" s="25" t="str">
        <f>'scenario input table'!V24</f>
        <v>Good level capacity except section Massanet – Mollet – Castellbisbal - Sant Viçenc de Calders, which could be Limited.</v>
      </c>
    </row>
    <row r="53" spans="1:22" ht="16.5" customHeight="1" thickBot="1" x14ac:dyDescent="0.3">
      <c r="A53" s="397" t="s">
        <v>93</v>
      </c>
      <c r="B53" s="398"/>
      <c r="C53" s="398"/>
      <c r="D53" s="398"/>
      <c r="E53" s="398"/>
      <c r="F53" s="398"/>
      <c r="G53" s="398"/>
      <c r="H53" s="398"/>
      <c r="I53" s="398"/>
      <c r="J53" s="398"/>
      <c r="K53" s="398"/>
      <c r="L53" s="398"/>
      <c r="M53" s="398"/>
      <c r="N53" s="398"/>
      <c r="O53" s="398"/>
      <c r="P53" s="398"/>
      <c r="Q53" s="398"/>
      <c r="R53" s="398"/>
      <c r="S53" s="398"/>
      <c r="T53" s="398"/>
      <c r="U53" s="398"/>
      <c r="V53" s="398"/>
    </row>
    <row r="54" spans="1:22" s="11" customFormat="1" ht="22.5" x14ac:dyDescent="0.2">
      <c r="A54" s="66" t="str">
        <f>'scenario input table'!A21</f>
        <v>SNCF Réseau</v>
      </c>
      <c r="B54" s="42" t="str">
        <f>'scenario input table'!B21</f>
        <v>Bordeaux - Hendaye / Irún (FR/SP border)</v>
      </c>
      <c r="C54" s="42" t="str">
        <f>'scenario input table'!C21</f>
        <v>Bordeaux – Toulouse – Narbonne – Cerbère/Port Bou (FR/SP border)</v>
      </c>
      <c r="D54" s="32" t="str">
        <f>'scenario input table'!D21</f>
        <v>x</v>
      </c>
      <c r="E54" s="32" t="str">
        <f>'scenario input table'!E21</f>
        <v>x</v>
      </c>
      <c r="F54" s="32" t="str">
        <f>'scenario input table'!F21</f>
        <v>1500 V DC</v>
      </c>
      <c r="G54" s="32" t="str">
        <f>'scenario input table'!G21</f>
        <v>750</v>
      </c>
      <c r="H54" s="32" t="str">
        <f>'scenario input table'!H21</f>
        <v>D4</v>
      </c>
      <c r="I54" s="32">
        <f>'scenario input table'!I21</f>
        <v>2</v>
      </c>
      <c r="J54" s="32" t="str">
        <f>'scenario input table'!J21</f>
        <v>UIC</v>
      </c>
      <c r="K54" s="32" t="str">
        <f>'scenario input table'!K21</f>
        <v>GB</v>
      </c>
      <c r="L54" s="32" t="str">
        <f>'scenario input table'!L21</f>
        <v>upon request</v>
      </c>
      <c r="M54" s="32" t="str">
        <f>'scenario input table'!M21</f>
        <v>KVB</v>
      </c>
      <c r="N54" s="32" t="str">
        <f>'scenario input table'!N21</f>
        <v>121 -160</v>
      </c>
      <c r="O54" s="32" t="str">
        <f>'scenario input table'!O21</f>
        <v>121 -160</v>
      </c>
      <c r="P54" s="32">
        <f>'scenario input table'!P21</f>
        <v>500</v>
      </c>
      <c r="Q54" s="32" t="str">
        <f>'scenario input table'!Q21</f>
        <v>N/A</v>
      </c>
      <c r="R54" s="32" t="str">
        <f>'scenario input table'!R21</f>
        <v>-</v>
      </c>
      <c r="S54" s="32" t="str">
        <f>'scenario input table'!S21</f>
        <v>upon request</v>
      </c>
      <c r="T54" s="32" t="str">
        <f>'scenario input table'!T21</f>
        <v>Cerbère-Portbou</v>
      </c>
      <c r="U54" s="32" t="str">
        <f>'scenario input table'!U21</f>
        <v>last stretch before Cerbère is 61 to 100 km/h</v>
      </c>
      <c r="V54" s="37" t="str">
        <f>'scenario input table'!V21</f>
        <v>limited</v>
      </c>
    </row>
    <row r="55" spans="1:22" s="26" customFormat="1" ht="57" thickBot="1" x14ac:dyDescent="0.3">
      <c r="A55" s="68" t="str">
        <f>'scenario input table'!A25</f>
        <v>ADIF</v>
      </c>
      <c r="B55" s="43" t="str">
        <f>'scenario input table'!B25</f>
        <v>Hendaye / Irún (FR/SP border)  - Alsasua</v>
      </c>
      <c r="C55" s="43" t="str">
        <f>'scenario input table'!C25</f>
        <v>(LFP international section) - Figueres Vilafant- Bif. Mollet - Barcelona Can Tunis</v>
      </c>
      <c r="D55" s="29" t="str">
        <f>'scenario input table'!D25</f>
        <v>x</v>
      </c>
      <c r="E55" s="29" t="str">
        <f>'scenario input table'!E25</f>
        <v>x</v>
      </c>
      <c r="F55" s="29" t="str">
        <f>'scenario input table'!F25</f>
        <v xml:space="preserve">    25 kV AC / 3kV DC </v>
      </c>
      <c r="G55" s="29">
        <f>'scenario input table'!G25</f>
        <v>750</v>
      </c>
      <c r="H55" s="29" t="str">
        <f>'scenario input table'!H25</f>
        <v>D4</v>
      </c>
      <c r="I55" s="29">
        <f>'scenario input table'!I25</f>
        <v>2</v>
      </c>
      <c r="J55" s="29" t="str">
        <f>'scenario input table'!J25</f>
        <v>UIC</v>
      </c>
      <c r="K55" s="29">
        <f>'scenario input table'!K25</f>
        <v>0</v>
      </c>
      <c r="L55" s="29">
        <f>'scenario input table'!L25</f>
        <v>0</v>
      </c>
      <c r="M55" s="29" t="str">
        <f>'scenario input table'!M25</f>
        <v>ERTMS N1 / ASFA</v>
      </c>
      <c r="N55" s="29">
        <f>'scenario input table'!N25</f>
        <v>0</v>
      </c>
      <c r="O55" s="29" t="str">
        <f>'scenario input table'!O25</f>
        <v xml:space="preserve">no restriction up to 120 </v>
      </c>
      <c r="P55" s="29">
        <f>'scenario input table'!P25</f>
        <v>0</v>
      </c>
      <c r="Q55" s="29" t="str">
        <f>'scenario input table'!Q25</f>
        <v>1500t Elect.</v>
      </c>
      <c r="R55" s="29">
        <f>'scenario input table'!R25</f>
        <v>0</v>
      </c>
      <c r="S55" s="29">
        <f>'scenario input table'!S25</f>
        <v>30</v>
      </c>
      <c r="T55" s="29" t="str">
        <f>'scenario input table'!T25</f>
        <v>LFP International section</v>
      </c>
      <c r="U55" s="29" t="str">
        <f>'scenario input table'!U25</f>
        <v>Different tracks within SP network: Barcelona Can Tunis - Bif. Mollet three rails track with both 1435/1668 mm and Bif. Mollet - LFP International section 1435 mm (UIC gauge)</v>
      </c>
      <c r="V55" s="25" t="str">
        <f>'scenario input table'!V25</f>
        <v>Good level capacity except section Figueres Vilafant- Bif. Mollet - Barcelona Can Tunis which could be Limited.</v>
      </c>
    </row>
    <row r="57" spans="1:22" ht="16.5" customHeight="1" thickBot="1" x14ac:dyDescent="0.3">
      <c r="A57" s="397" t="s">
        <v>94</v>
      </c>
      <c r="B57" s="398"/>
      <c r="C57" s="398"/>
      <c r="D57" s="398"/>
      <c r="E57" s="398"/>
      <c r="F57" s="398"/>
      <c r="G57" s="398"/>
      <c r="H57" s="398"/>
      <c r="I57" s="398"/>
      <c r="J57" s="398"/>
      <c r="K57" s="398"/>
      <c r="L57" s="398"/>
      <c r="M57" s="398"/>
      <c r="N57" s="398"/>
      <c r="O57" s="398"/>
      <c r="P57" s="398"/>
      <c r="Q57" s="398"/>
      <c r="R57" s="398"/>
      <c r="S57" s="398"/>
      <c r="T57" s="398"/>
      <c r="U57" s="398"/>
      <c r="V57" s="398"/>
    </row>
    <row r="58" spans="1:22" ht="22.5" x14ac:dyDescent="0.25">
      <c r="A58" s="66" t="str">
        <f>'scenario input table'!A22</f>
        <v>SNCF Réseau</v>
      </c>
      <c r="B58" s="42" t="str">
        <f>'scenario input table'!B22</f>
        <v>Bordeaux - Hendaye / Irún (FR/SP border)</v>
      </c>
      <c r="C58" s="42" t="str">
        <f>'scenario input table'!C22</f>
        <v>Metz – Nimes - Narbonne – Cerbère/Port Bou (FR/SP border)</v>
      </c>
      <c r="D58" s="32" t="str">
        <f>'scenario input table'!D22</f>
        <v>x</v>
      </c>
      <c r="E58" s="32" t="str">
        <f>'scenario input table'!E22</f>
        <v>x</v>
      </c>
      <c r="F58" s="32" t="str">
        <f>'scenario input table'!F22</f>
        <v>AC 25kV / 1500 V DC</v>
      </c>
      <c r="G58" s="32" t="str">
        <f>'scenario input table'!G22</f>
        <v>750</v>
      </c>
      <c r="H58" s="32" t="str">
        <f>'scenario input table'!H22</f>
        <v>D4</v>
      </c>
      <c r="I58" s="32">
        <f>'scenario input table'!I22</f>
        <v>2</v>
      </c>
      <c r="J58" s="32" t="str">
        <f>'scenario input table'!J22</f>
        <v>UIC</v>
      </c>
      <c r="K58" s="32" t="str">
        <f>'scenario input table'!K22</f>
        <v>GA</v>
      </c>
      <c r="L58" s="32" t="str">
        <f>'scenario input table'!L22</f>
        <v>upon request</v>
      </c>
      <c r="M58" s="32" t="str">
        <f>'scenario input table'!M22</f>
        <v>KVB</v>
      </c>
      <c r="N58" s="32" t="str">
        <f>'scenario input table'!N22</f>
        <v xml:space="preserve">101-120 </v>
      </c>
      <c r="O58" s="32" t="str">
        <f>'scenario input table'!O22</f>
        <v xml:space="preserve">101-120 </v>
      </c>
      <c r="P58" s="32">
        <f>'scenario input table'!P22</f>
        <v>1000</v>
      </c>
      <c r="Q58" s="32" t="str">
        <f>'scenario input table'!Q22</f>
        <v>N/A</v>
      </c>
      <c r="R58" s="32" t="str">
        <f>'scenario input table'!R22</f>
        <v>-</v>
      </c>
      <c r="S58" s="32" t="str">
        <f>'scenario input table'!S22</f>
        <v>upon request</v>
      </c>
      <c r="T58" s="32" t="str">
        <f>'scenario input table'!T22</f>
        <v>Cerbère-Portbou</v>
      </c>
      <c r="U58" s="32" t="str">
        <f>'scenario input table'!U22</f>
        <v>last stretch before Cerbère is 61 to 100 km/h</v>
      </c>
      <c r="V58" s="37" t="str">
        <f>'scenario input table'!V22</f>
        <v>limited</v>
      </c>
    </row>
    <row r="59" spans="1:22" s="26" customFormat="1" ht="57" thickBot="1" x14ac:dyDescent="0.3">
      <c r="A59" s="68" t="str">
        <f>'scenario input table'!A25</f>
        <v>ADIF</v>
      </c>
      <c r="B59" s="43" t="str">
        <f>'scenario input table'!B25</f>
        <v>Hendaye / Irún (FR/SP border)  - Alsasua</v>
      </c>
      <c r="C59" s="43" t="str">
        <f>'scenario input table'!C25</f>
        <v>(LFP international section) - Figueres Vilafant- Bif. Mollet - Barcelona Can Tunis</v>
      </c>
      <c r="D59" s="29" t="str">
        <f>'scenario input table'!D25</f>
        <v>x</v>
      </c>
      <c r="E59" s="29" t="str">
        <f>'scenario input table'!E25</f>
        <v>x</v>
      </c>
      <c r="F59" s="29" t="str">
        <f>'scenario input table'!F25</f>
        <v xml:space="preserve">    25 kV AC / 3kV DC </v>
      </c>
      <c r="G59" s="29">
        <f>'scenario input table'!G25</f>
        <v>750</v>
      </c>
      <c r="H59" s="29" t="str">
        <f>'scenario input table'!H25</f>
        <v>D4</v>
      </c>
      <c r="I59" s="29">
        <f>'scenario input table'!I25</f>
        <v>2</v>
      </c>
      <c r="J59" s="29" t="str">
        <f>'scenario input table'!J25</f>
        <v>UIC</v>
      </c>
      <c r="K59" s="29">
        <f>'scenario input table'!K25</f>
        <v>0</v>
      </c>
      <c r="L59" s="29">
        <f>'scenario input table'!L25</f>
        <v>0</v>
      </c>
      <c r="M59" s="29" t="str">
        <f>'scenario input table'!M25</f>
        <v>ERTMS N1 / ASFA</v>
      </c>
      <c r="N59" s="29">
        <f>'scenario input table'!N25</f>
        <v>0</v>
      </c>
      <c r="O59" s="29" t="str">
        <f>'scenario input table'!O25</f>
        <v xml:space="preserve">no restriction up to 120 </v>
      </c>
      <c r="P59" s="29">
        <f>'scenario input table'!P25</f>
        <v>0</v>
      </c>
      <c r="Q59" s="29" t="str">
        <f>'scenario input table'!Q25</f>
        <v>1500t Elect.</v>
      </c>
      <c r="R59" s="29">
        <f>'scenario input table'!R25</f>
        <v>0</v>
      </c>
      <c r="S59" s="29">
        <f>'scenario input table'!S25</f>
        <v>30</v>
      </c>
      <c r="T59" s="29" t="str">
        <f>'scenario input table'!T25</f>
        <v>LFP International section</v>
      </c>
      <c r="U59" s="29" t="str">
        <f>'scenario input table'!U25</f>
        <v>Different tracks within SP network: Barcelona Can Tunis - Bif. Mollet three rails track with both 1435/1668 mm and Bif. Mollet - LFP International section 1435 mm (UIC gauge)</v>
      </c>
      <c r="V59" s="25" t="str">
        <f>'scenario input table'!V25</f>
        <v>Good level capacity except section Figueres Vilafant- Bif. Mollet - Barcelona Can Tunis which could be Limited.</v>
      </c>
    </row>
  </sheetData>
  <mergeCells count="22">
    <mergeCell ref="A45:V45"/>
    <mergeCell ref="A29:U29"/>
    <mergeCell ref="A2:U2"/>
    <mergeCell ref="C30:T30"/>
    <mergeCell ref="C31:T31"/>
    <mergeCell ref="C32:T32"/>
    <mergeCell ref="A49:V49"/>
    <mergeCell ref="C33:T33"/>
    <mergeCell ref="C34:T34"/>
    <mergeCell ref="A53:V53"/>
    <mergeCell ref="A57:V57"/>
    <mergeCell ref="A38:A39"/>
    <mergeCell ref="D38:E38"/>
    <mergeCell ref="F38:H38"/>
    <mergeCell ref="J38:J39"/>
    <mergeCell ref="K38:K39"/>
    <mergeCell ref="R38:R39"/>
    <mergeCell ref="L38:L39"/>
    <mergeCell ref="M38:M39"/>
    <mergeCell ref="Q38:Q39"/>
    <mergeCell ref="S38:S39"/>
    <mergeCell ref="A41:V41"/>
  </mergeCells>
  <conditionalFormatting sqref="A41">
    <cfRule type="cellIs" dxfId="116" priority="14" operator="between">
      <formula>0</formula>
      <formula>0</formula>
    </cfRule>
  </conditionalFormatting>
  <conditionalFormatting sqref="A45">
    <cfRule type="cellIs" dxfId="115" priority="13" operator="between">
      <formula>0</formula>
      <formula>0</formula>
    </cfRule>
  </conditionalFormatting>
  <conditionalFormatting sqref="A49">
    <cfRule type="cellIs" dxfId="114" priority="11" operator="between">
      <formula>0</formula>
      <formula>0</formula>
    </cfRule>
  </conditionalFormatting>
  <conditionalFormatting sqref="A53">
    <cfRule type="cellIs" dxfId="113" priority="10" operator="between">
      <formula>0</formula>
      <formula>0</formula>
    </cfRule>
  </conditionalFormatting>
  <conditionalFormatting sqref="A57">
    <cfRule type="cellIs" dxfId="112" priority="8" operator="between">
      <formula>0</formula>
      <formula>0</formula>
    </cfRule>
  </conditionalFormatting>
  <conditionalFormatting sqref="A42:XFD44 A45 W45:XFD45 A49 W49:XFD49 A53 W53:XFD53 A54:XFD56 A57 W57:XFD57 A58:XFD59 A50:XFD52 A46:XFD48">
    <cfRule type="cellIs" dxfId="111" priority="7" operator="equal">
      <formula>0</formula>
    </cfRule>
  </conditionalFormatting>
  <conditionalFormatting sqref="A2">
    <cfRule type="cellIs" dxfId="110" priority="6" operator="between">
      <formula>0</formula>
      <formula>0</formula>
    </cfRule>
  </conditionalFormatting>
  <conditionalFormatting sqref="A2">
    <cfRule type="cellIs" dxfId="109" priority="5" operator="equal">
      <formula>0</formula>
    </cfRule>
  </conditionalFormatting>
  <conditionalFormatting sqref="A29">
    <cfRule type="cellIs" dxfId="108" priority="2" operator="between">
      <formula>0</formula>
      <formula>0</formula>
    </cfRule>
  </conditionalFormatting>
  <conditionalFormatting sqref="A29">
    <cfRule type="cellIs" dxfId="107" priority="1" operator="equal">
      <formula>0</formula>
    </cfRule>
  </conditionalFormatting>
  <pageMargins left="0.7" right="0.7" top="0.75" bottom="0.75" header="0.3" footer="0.3"/>
  <pageSetup paperSize="9" orientation="portrait" r:id="rId1"/>
  <headerFooter>
    <oddFooter>&amp;L_x000D_&amp;1#&amp;"Calibri"&amp;10&amp;K008000 Interne SNCF Réseau</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V57"/>
  <sheetViews>
    <sheetView workbookViewId="0">
      <selection activeCell="A10" sqref="A10"/>
    </sheetView>
  </sheetViews>
  <sheetFormatPr baseColWidth="10" defaultColWidth="9" defaultRowHeight="15" x14ac:dyDescent="0.25"/>
  <cols>
    <col min="1" max="1" width="12" style="38" customWidth="1"/>
    <col min="2" max="2" width="24.42578125" hidden="1" customWidth="1"/>
    <col min="3" max="3" width="39.5703125" style="38" customWidth="1"/>
    <col min="4" max="4" width="5.42578125" customWidth="1"/>
    <col min="5" max="5" width="4.7109375" customWidth="1"/>
    <col min="6" max="6" width="11.42578125" customWidth="1"/>
    <col min="11" max="11" width="9.140625" customWidth="1"/>
    <col min="12" max="12" width="11.5703125" bestFit="1" customWidth="1"/>
    <col min="14" max="14" width="0" hidden="1" customWidth="1"/>
    <col min="15" max="15" width="10.28515625" customWidth="1"/>
    <col min="16" max="16" width="11.28515625" customWidth="1"/>
    <col min="18" max="18" width="0" hidden="1" customWidth="1"/>
    <col min="21" max="21" width="27.85546875" customWidth="1"/>
    <col min="22" max="22" width="23.42578125" customWidth="1"/>
  </cols>
  <sheetData>
    <row r="2" spans="1:21" ht="15.75" customHeight="1" x14ac:dyDescent="0.25">
      <c r="A2" s="336" t="s">
        <v>41</v>
      </c>
      <c r="B2" s="337"/>
      <c r="C2" s="337"/>
      <c r="D2" s="337"/>
      <c r="E2" s="337"/>
      <c r="F2" s="337"/>
      <c r="G2" s="337"/>
      <c r="H2" s="337"/>
      <c r="I2" s="337"/>
      <c r="J2" s="337"/>
      <c r="K2" s="337"/>
      <c r="L2" s="337"/>
      <c r="M2" s="337"/>
      <c r="N2" s="337"/>
      <c r="O2" s="337"/>
      <c r="P2" s="337"/>
      <c r="Q2" s="337"/>
      <c r="R2" s="337"/>
      <c r="S2" s="337"/>
      <c r="T2" s="337"/>
      <c r="U2" s="338"/>
    </row>
    <row r="3" spans="1:21" x14ac:dyDescent="0.25">
      <c r="A3" s="132"/>
      <c r="B3" s="133"/>
      <c r="C3" s="134"/>
      <c r="D3" s="133"/>
      <c r="E3" s="133"/>
      <c r="F3" s="133"/>
      <c r="G3" s="133"/>
      <c r="H3" s="133"/>
      <c r="I3" s="133"/>
      <c r="J3" s="133"/>
      <c r="K3" s="133"/>
      <c r="L3" s="133"/>
      <c r="M3" s="133"/>
      <c r="N3" s="133"/>
      <c r="O3" s="133"/>
      <c r="P3" s="133"/>
      <c r="Q3" s="133"/>
      <c r="R3" s="133"/>
      <c r="S3" s="133"/>
      <c r="T3" s="133"/>
      <c r="U3" s="135"/>
    </row>
    <row r="4" spans="1:21" x14ac:dyDescent="0.25">
      <c r="A4" s="136"/>
      <c r="U4" s="122"/>
    </row>
    <row r="5" spans="1:21" x14ac:dyDescent="0.25">
      <c r="A5" s="136"/>
      <c r="C5"/>
      <c r="U5" s="122"/>
    </row>
    <row r="6" spans="1:21" x14ac:dyDescent="0.25">
      <c r="A6" s="136"/>
      <c r="U6" s="122"/>
    </row>
    <row r="7" spans="1:21" x14ac:dyDescent="0.25">
      <c r="A7" s="136"/>
      <c r="U7" s="122"/>
    </row>
    <row r="8" spans="1:21" x14ac:dyDescent="0.25">
      <c r="A8" s="136"/>
      <c r="U8" s="122"/>
    </row>
    <row r="9" spans="1:21" x14ac:dyDescent="0.25">
      <c r="A9" s="136"/>
      <c r="U9" s="122"/>
    </row>
    <row r="10" spans="1:21" x14ac:dyDescent="0.25">
      <c r="A10" s="136"/>
      <c r="U10" s="122"/>
    </row>
    <row r="11" spans="1:21" x14ac:dyDescent="0.25">
      <c r="A11" s="136"/>
      <c r="U11" s="122"/>
    </row>
    <row r="12" spans="1:21" x14ac:dyDescent="0.25">
      <c r="A12" s="136"/>
      <c r="U12" s="122"/>
    </row>
    <row r="13" spans="1:21" x14ac:dyDescent="0.25">
      <c r="A13" s="136"/>
      <c r="U13" s="122"/>
    </row>
    <row r="14" spans="1:21" x14ac:dyDescent="0.25">
      <c r="A14" s="136"/>
      <c r="U14" s="122"/>
    </row>
    <row r="15" spans="1:21" x14ac:dyDescent="0.25">
      <c r="A15" s="136"/>
      <c r="U15" s="122"/>
    </row>
    <row r="16" spans="1:21" x14ac:dyDescent="0.25">
      <c r="A16" s="136"/>
      <c r="U16" s="122"/>
    </row>
    <row r="17" spans="1:21" x14ac:dyDescent="0.25">
      <c r="A17" s="136"/>
      <c r="U17" s="122"/>
    </row>
    <row r="18" spans="1:21" x14ac:dyDescent="0.25">
      <c r="A18" s="136"/>
      <c r="U18" s="122"/>
    </row>
    <row r="19" spans="1:21" x14ac:dyDescent="0.25">
      <c r="A19" s="136"/>
      <c r="U19" s="122"/>
    </row>
    <row r="20" spans="1:21" x14ac:dyDescent="0.25">
      <c r="A20" s="136"/>
      <c r="U20" s="122"/>
    </row>
    <row r="21" spans="1:21" x14ac:dyDescent="0.25">
      <c r="A21" s="136"/>
      <c r="U21" s="122"/>
    </row>
    <row r="22" spans="1:21" x14ac:dyDescent="0.25">
      <c r="A22" s="136"/>
      <c r="U22" s="122"/>
    </row>
    <row r="23" spans="1:21" x14ac:dyDescent="0.25">
      <c r="A23" s="136"/>
      <c r="U23" s="122"/>
    </row>
    <row r="24" spans="1:21" x14ac:dyDescent="0.25">
      <c r="A24" s="136"/>
      <c r="U24" s="122"/>
    </row>
    <row r="25" spans="1:21" x14ac:dyDescent="0.25">
      <c r="A25" s="136"/>
      <c r="U25" s="122"/>
    </row>
    <row r="26" spans="1:21" x14ac:dyDescent="0.25">
      <c r="A26" s="137"/>
      <c r="B26" s="125"/>
      <c r="C26" s="124"/>
      <c r="D26" s="125"/>
      <c r="E26" s="125"/>
      <c r="F26" s="125"/>
      <c r="G26" s="125"/>
      <c r="H26" s="125"/>
      <c r="I26" s="125"/>
      <c r="J26" s="125"/>
      <c r="K26" s="125"/>
      <c r="L26" s="125"/>
      <c r="M26" s="125"/>
      <c r="N26" s="125"/>
      <c r="O26" s="125"/>
      <c r="P26" s="125"/>
      <c r="Q26" s="125"/>
      <c r="R26" s="125"/>
      <c r="S26" s="125"/>
      <c r="T26" s="125"/>
      <c r="U26" s="126"/>
    </row>
    <row r="28" spans="1:21" ht="15.75" x14ac:dyDescent="0.25">
      <c r="A28" s="336" t="s">
        <v>42</v>
      </c>
      <c r="B28" s="337"/>
      <c r="C28" s="337"/>
      <c r="D28" s="337"/>
      <c r="E28" s="337"/>
      <c r="F28" s="337"/>
      <c r="G28" s="337"/>
      <c r="H28" s="337"/>
      <c r="I28" s="337"/>
      <c r="J28" s="337"/>
      <c r="K28" s="337"/>
      <c r="L28" s="337"/>
      <c r="M28" s="337"/>
      <c r="N28" s="337"/>
      <c r="O28" s="337"/>
      <c r="P28" s="337"/>
      <c r="Q28" s="337"/>
      <c r="R28" s="337"/>
      <c r="S28" s="337"/>
      <c r="T28" s="337"/>
      <c r="U28" s="338"/>
    </row>
    <row r="29" spans="1:21" ht="30" x14ac:dyDescent="0.25">
      <c r="A29" s="129" t="s">
        <v>42</v>
      </c>
      <c r="B29" s="130"/>
      <c r="C29" s="405" t="s">
        <v>43</v>
      </c>
      <c r="D29" s="405"/>
      <c r="E29" s="405"/>
      <c r="F29" s="405"/>
      <c r="G29" s="405"/>
      <c r="H29" s="405"/>
      <c r="I29" s="405"/>
      <c r="J29" s="405"/>
      <c r="K29" s="405"/>
      <c r="L29" s="405"/>
      <c r="M29" s="405"/>
      <c r="N29" s="405"/>
      <c r="O29" s="405"/>
      <c r="P29" s="405"/>
      <c r="Q29" s="405"/>
      <c r="R29" s="405"/>
      <c r="S29" s="405"/>
      <c r="T29" s="405"/>
      <c r="U29" s="129" t="s">
        <v>66</v>
      </c>
    </row>
    <row r="30" spans="1:21" ht="24.75" customHeight="1" x14ac:dyDescent="0.25">
      <c r="A30" s="138" t="s">
        <v>95</v>
      </c>
      <c r="B30" s="140" t="s">
        <v>96</v>
      </c>
      <c r="C30" s="404" t="s">
        <v>97</v>
      </c>
      <c r="D30" s="404"/>
      <c r="E30" s="404"/>
      <c r="F30" s="404"/>
      <c r="G30" s="404"/>
      <c r="H30" s="404"/>
      <c r="I30" s="404"/>
      <c r="J30" s="404"/>
      <c r="K30" s="404"/>
      <c r="L30" s="404"/>
      <c r="M30" s="404"/>
      <c r="N30" s="404"/>
      <c r="O30" s="404"/>
      <c r="P30" s="404"/>
      <c r="Q30" s="404"/>
      <c r="R30" s="404"/>
      <c r="S30" s="404"/>
      <c r="T30" s="404"/>
      <c r="U30" s="142" t="s">
        <v>82</v>
      </c>
    </row>
    <row r="31" spans="1:21" x14ac:dyDescent="0.25">
      <c r="A31" s="138" t="s">
        <v>98</v>
      </c>
      <c r="B31" s="140" t="s">
        <v>96</v>
      </c>
      <c r="C31" s="404" t="s">
        <v>99</v>
      </c>
      <c r="D31" s="404"/>
      <c r="E31" s="404"/>
      <c r="F31" s="404"/>
      <c r="G31" s="404"/>
      <c r="H31" s="404"/>
      <c r="I31" s="404"/>
      <c r="J31" s="404"/>
      <c r="K31" s="404"/>
      <c r="L31" s="404"/>
      <c r="M31" s="404"/>
      <c r="N31" s="404"/>
      <c r="O31" s="404"/>
      <c r="P31" s="404"/>
      <c r="Q31" s="404"/>
      <c r="R31" s="404"/>
      <c r="S31" s="404"/>
      <c r="T31" s="404"/>
      <c r="U31" s="142" t="s">
        <v>82</v>
      </c>
    </row>
    <row r="32" spans="1:21" x14ac:dyDescent="0.25">
      <c r="A32" s="138" t="s">
        <v>100</v>
      </c>
      <c r="B32" s="140" t="s">
        <v>96</v>
      </c>
      <c r="C32" s="404" t="s">
        <v>86</v>
      </c>
      <c r="D32" s="404"/>
      <c r="E32" s="404"/>
      <c r="F32" s="404"/>
      <c r="G32" s="404"/>
      <c r="H32" s="404"/>
      <c r="I32" s="404"/>
      <c r="J32" s="404"/>
      <c r="K32" s="404"/>
      <c r="L32" s="404"/>
      <c r="M32" s="404"/>
      <c r="N32" s="404"/>
      <c r="O32" s="404"/>
      <c r="P32" s="404"/>
      <c r="Q32" s="404"/>
      <c r="R32" s="404"/>
      <c r="S32" s="404"/>
      <c r="T32" s="404"/>
      <c r="U32" s="142" t="s">
        <v>87</v>
      </c>
    </row>
    <row r="33" spans="1:22" x14ac:dyDescent="0.25">
      <c r="A33" s="139" t="s">
        <v>101</v>
      </c>
      <c r="B33" s="141" t="s">
        <v>96</v>
      </c>
      <c r="C33" s="404" t="s">
        <v>89</v>
      </c>
      <c r="D33" s="404"/>
      <c r="E33" s="404"/>
      <c r="F33" s="404"/>
      <c r="G33" s="404"/>
      <c r="H33" s="404"/>
      <c r="I33" s="404"/>
      <c r="J33" s="404"/>
      <c r="K33" s="404"/>
      <c r="L33" s="404"/>
      <c r="M33" s="404"/>
      <c r="N33" s="404"/>
      <c r="O33" s="404"/>
      <c r="P33" s="404"/>
      <c r="Q33" s="404"/>
      <c r="R33" s="404"/>
      <c r="S33" s="404"/>
      <c r="T33" s="404"/>
      <c r="U33" s="143" t="s">
        <v>87</v>
      </c>
    </row>
    <row r="36" spans="1:22" ht="28.5" customHeight="1" x14ac:dyDescent="0.25">
      <c r="A36" s="402" t="s">
        <v>46</v>
      </c>
      <c r="B36" s="79" t="s">
        <v>6</v>
      </c>
      <c r="C36" s="35" t="s">
        <v>8</v>
      </c>
      <c r="D36" s="388" t="s">
        <v>47</v>
      </c>
      <c r="E36" s="389"/>
      <c r="F36" s="388" t="s">
        <v>48</v>
      </c>
      <c r="G36" s="390"/>
      <c r="H36" s="389"/>
      <c r="I36" s="79"/>
      <c r="J36" s="382" t="s">
        <v>49</v>
      </c>
      <c r="K36" s="382" t="s">
        <v>50</v>
      </c>
      <c r="L36" s="391" t="s">
        <v>51</v>
      </c>
      <c r="M36" s="380" t="s">
        <v>26</v>
      </c>
      <c r="N36" s="92" t="s">
        <v>52</v>
      </c>
      <c r="O36" s="80" t="s">
        <v>52</v>
      </c>
      <c r="P36" s="80" t="s">
        <v>30</v>
      </c>
      <c r="Q36" s="382" t="s">
        <v>53</v>
      </c>
      <c r="R36" s="384" t="s">
        <v>54</v>
      </c>
      <c r="S36" s="382" t="s">
        <v>54</v>
      </c>
      <c r="T36" s="17" t="s">
        <v>55</v>
      </c>
      <c r="U36" s="17" t="s">
        <v>56</v>
      </c>
      <c r="V36" s="83" t="s">
        <v>57</v>
      </c>
    </row>
    <row r="37" spans="1:22" ht="33" customHeight="1" x14ac:dyDescent="0.25">
      <c r="A37" s="403"/>
      <c r="B37" s="18"/>
      <c r="C37" s="33"/>
      <c r="D37" s="19" t="s">
        <v>58</v>
      </c>
      <c r="E37" s="19" t="s">
        <v>59</v>
      </c>
      <c r="F37" s="33" t="s">
        <v>60</v>
      </c>
      <c r="G37" s="33" t="s">
        <v>61</v>
      </c>
      <c r="H37" s="33" t="s">
        <v>62</v>
      </c>
      <c r="I37" s="33" t="s">
        <v>20</v>
      </c>
      <c r="J37" s="383"/>
      <c r="K37" s="383"/>
      <c r="L37" s="392"/>
      <c r="M37" s="381"/>
      <c r="N37" s="19" t="s">
        <v>58</v>
      </c>
      <c r="O37" s="33" t="s">
        <v>59</v>
      </c>
      <c r="P37" s="33" t="s">
        <v>63</v>
      </c>
      <c r="Q37" s="383"/>
      <c r="R37" s="385"/>
      <c r="S37" s="383"/>
      <c r="T37" s="20" t="s">
        <v>64</v>
      </c>
      <c r="U37" s="20"/>
      <c r="V37" s="21"/>
    </row>
    <row r="38" spans="1:22" ht="14.65" customHeight="1" x14ac:dyDescent="0.25"/>
    <row r="39" spans="1:22" ht="20.25" customHeight="1" x14ac:dyDescent="0.25">
      <c r="A39" s="393" t="s">
        <v>102</v>
      </c>
      <c r="B39" s="394"/>
      <c r="C39" s="394"/>
      <c r="D39" s="394"/>
      <c r="E39" s="394"/>
      <c r="F39" s="394"/>
      <c r="G39" s="394"/>
      <c r="H39" s="394"/>
      <c r="I39" s="394"/>
      <c r="J39" s="394"/>
      <c r="K39" s="394"/>
      <c r="L39" s="394"/>
      <c r="M39" s="394"/>
      <c r="N39" s="394"/>
      <c r="O39" s="394"/>
      <c r="P39" s="394"/>
      <c r="Q39" s="394"/>
      <c r="R39" s="394"/>
      <c r="S39" s="394"/>
      <c r="T39" s="394"/>
      <c r="U39" s="394"/>
      <c r="V39" s="395"/>
    </row>
    <row r="40" spans="1:22" s="44" customFormat="1" ht="10.5" customHeight="1" x14ac:dyDescent="0.2">
      <c r="A40" s="66" t="str">
        <f>'scenario input table'!A20</f>
        <v>SNCF Réseau</v>
      </c>
      <c r="B40" s="42" t="str">
        <f>'scenario input table'!B20</f>
        <v>Bordeaux - Hendaye / Irún (FR/SP border)</v>
      </c>
      <c r="C40" s="42" t="str">
        <f>'scenario input table'!C20</f>
        <v>Bordeaux - Hendaye / Irún (FR/SP border)</v>
      </c>
      <c r="D40" s="32" t="str">
        <f>'scenario input table'!D20</f>
        <v>x</v>
      </c>
      <c r="E40" s="32" t="str">
        <f>'scenario input table'!E20</f>
        <v>x</v>
      </c>
      <c r="F40" s="32" t="str">
        <f>'scenario input table'!F20</f>
        <v>1500 V DC</v>
      </c>
      <c r="G40" s="32" t="str">
        <f>'scenario input table'!G20</f>
        <v>750</v>
      </c>
      <c r="H40" s="32" t="str">
        <f>'scenario input table'!H20</f>
        <v>D4</v>
      </c>
      <c r="I40" s="32">
        <f>'scenario input table'!I20</f>
        <v>2</v>
      </c>
      <c r="J40" s="32" t="str">
        <f>'scenario input table'!J20</f>
        <v>UIC</v>
      </c>
      <c r="K40" s="32" t="str">
        <f>'scenario input table'!K20</f>
        <v>GB</v>
      </c>
      <c r="L40" s="32" t="str">
        <f>'scenario input table'!L20</f>
        <v>upon request</v>
      </c>
      <c r="M40" s="32" t="str">
        <f>'scenario input table'!M20</f>
        <v>KVB</v>
      </c>
      <c r="N40" s="32" t="str">
        <f>'scenario input table'!N20</f>
        <v>61-160</v>
      </c>
      <c r="O40" s="32" t="str">
        <f>'scenario input table'!O20</f>
        <v>61-160</v>
      </c>
      <c r="P40" s="32">
        <f>'scenario input table'!P20</f>
        <v>240</v>
      </c>
      <c r="Q40" s="32" t="str">
        <f>'scenario input table'!Q20</f>
        <v>N/A</v>
      </c>
      <c r="R40" s="32" t="str">
        <f>'scenario input table'!R20</f>
        <v>-</v>
      </c>
      <c r="S40" s="32" t="str">
        <f>'scenario input table'!S20</f>
        <v>upon request</v>
      </c>
      <c r="T40" s="32" t="str">
        <f>'scenario input table'!T20</f>
        <v>-</v>
      </c>
      <c r="U40" s="32" t="str">
        <f>'scenario input table'!U20</f>
        <v>-</v>
      </c>
      <c r="V40" s="37">
        <f>'scenario input table'!V20</f>
        <v>0</v>
      </c>
    </row>
    <row r="41" spans="1:22" s="45" customFormat="1" ht="21.4" customHeight="1" x14ac:dyDescent="0.25">
      <c r="A41" s="68" t="str">
        <f>'scenario input table'!A27</f>
        <v>ADIF</v>
      </c>
      <c r="B41" s="43" t="str">
        <f>'scenario input table'!B27</f>
        <v>Castejón de Ebro - Zaragoza</v>
      </c>
      <c r="C41" s="43" t="str">
        <f>'scenario input table'!C27</f>
        <v>Castejón de Ebro - Zaragoza</v>
      </c>
      <c r="D41" s="29" t="str">
        <f>'scenario input table'!D27</f>
        <v>x</v>
      </c>
      <c r="E41" s="29" t="str">
        <f>'scenario input table'!E27</f>
        <v>x</v>
      </c>
      <c r="F41" s="29" t="str">
        <f>'scenario input table'!F27</f>
        <v>3 kV DC</v>
      </c>
      <c r="G41" s="29">
        <f>'scenario input table'!G27</f>
        <v>500</v>
      </c>
      <c r="H41" s="29" t="str">
        <f>'scenario input table'!H27</f>
        <v>D4</v>
      </c>
      <c r="I41" s="29">
        <f>'scenario input table'!I27</f>
        <v>2</v>
      </c>
      <c r="J41" s="29" t="str">
        <f>'scenario input table'!J27</f>
        <v>IB</v>
      </c>
      <c r="K41" s="29">
        <f>'scenario input table'!K27</f>
        <v>0</v>
      </c>
      <c r="L41" s="29">
        <f>'scenario input table'!L27</f>
        <v>0</v>
      </c>
      <c r="M41" s="29" t="str">
        <f>'scenario input table'!M27</f>
        <v>ASFA</v>
      </c>
      <c r="N41" s="29">
        <f>'scenario input table'!N27</f>
        <v>0</v>
      </c>
      <c r="O41" s="29" t="str">
        <f>'scenario input table'!O27</f>
        <v xml:space="preserve">no restriction up to 120 </v>
      </c>
      <c r="P41" s="29">
        <f>'scenario input table'!P27</f>
        <v>78</v>
      </c>
      <c r="Q41" s="29" t="str">
        <f>'scenario input table'!Q27</f>
        <v>1300t Elect.</v>
      </c>
      <c r="R41" s="29">
        <f>'scenario input table'!R27</f>
        <v>0</v>
      </c>
      <c r="S41" s="29">
        <f>'scenario input table'!S27</f>
        <v>10</v>
      </c>
      <c r="T41" s="29">
        <f>'scenario input table'!T27</f>
        <v>0</v>
      </c>
      <c r="U41" s="29" t="str">
        <f>'scenario input table'!U27</f>
        <v>Iberian gauge</v>
      </c>
      <c r="V41" s="25" t="str">
        <f>'scenario input table'!V27</f>
        <v>Good</v>
      </c>
    </row>
    <row r="42" spans="1:22" s="45" customFormat="1" ht="14.65" customHeight="1" x14ac:dyDescent="0.25">
      <c r="A42" s="97"/>
      <c r="B42" s="46"/>
      <c r="C42" s="47"/>
      <c r="D42" s="46"/>
      <c r="E42" s="46"/>
      <c r="F42" s="46"/>
      <c r="G42" s="46"/>
      <c r="H42" s="46"/>
      <c r="I42" s="46"/>
      <c r="J42" s="46"/>
      <c r="K42" s="46"/>
      <c r="L42" s="46"/>
      <c r="M42" s="46"/>
      <c r="N42" s="46"/>
      <c r="O42" s="46"/>
      <c r="P42" s="46"/>
      <c r="Q42" s="46"/>
      <c r="R42" s="46"/>
      <c r="S42" s="46"/>
      <c r="T42" s="46"/>
      <c r="U42" s="28"/>
    </row>
    <row r="43" spans="1:22" s="30" customFormat="1" ht="15.75" customHeight="1" x14ac:dyDescent="0.25">
      <c r="A43" s="342" t="s">
        <v>103</v>
      </c>
      <c r="B43" s="343"/>
      <c r="C43" s="343"/>
      <c r="D43" s="343"/>
      <c r="E43" s="343"/>
      <c r="F43" s="343"/>
      <c r="G43" s="343"/>
      <c r="H43" s="343"/>
      <c r="I43" s="343"/>
      <c r="J43" s="343"/>
      <c r="K43" s="343"/>
      <c r="L43" s="343"/>
      <c r="M43" s="343"/>
      <c r="N43" s="343"/>
      <c r="O43" s="343"/>
      <c r="P43" s="343"/>
      <c r="Q43" s="343"/>
      <c r="R43" s="343"/>
      <c r="S43" s="343"/>
      <c r="T43" s="343"/>
      <c r="U43" s="343"/>
      <c r="V43" s="344"/>
    </row>
    <row r="44" spans="1:22" s="44" customFormat="1" ht="21" customHeight="1" x14ac:dyDescent="0.2">
      <c r="A44" s="66" t="str">
        <f>'scenario input table'!A21</f>
        <v>SNCF Réseau</v>
      </c>
      <c r="B44" s="42" t="str">
        <f>'scenario input table'!B21</f>
        <v>Bordeaux - Hendaye / Irún (FR/SP border)</v>
      </c>
      <c r="C44" s="42" t="str">
        <f>'scenario input table'!C21</f>
        <v>Bordeaux – Toulouse – Narbonne – Cerbère/Port Bou (FR/SP border)</v>
      </c>
      <c r="D44" s="32" t="str">
        <f>'scenario input table'!D21</f>
        <v>x</v>
      </c>
      <c r="E44" s="32" t="str">
        <f>'scenario input table'!E21</f>
        <v>x</v>
      </c>
      <c r="F44" s="32" t="str">
        <f>'scenario input table'!F21</f>
        <v>1500 V DC</v>
      </c>
      <c r="G44" s="32" t="str">
        <f>'scenario input table'!G21</f>
        <v>750</v>
      </c>
      <c r="H44" s="32" t="str">
        <f>'scenario input table'!H21</f>
        <v>D4</v>
      </c>
      <c r="I44" s="32">
        <f>'scenario input table'!I21</f>
        <v>2</v>
      </c>
      <c r="J44" s="32" t="str">
        <f>'scenario input table'!J21</f>
        <v>UIC</v>
      </c>
      <c r="K44" s="32" t="str">
        <f>'scenario input table'!K21</f>
        <v>GB</v>
      </c>
      <c r="L44" s="32" t="str">
        <f>'scenario input table'!L21</f>
        <v>upon request</v>
      </c>
      <c r="M44" s="32" t="str">
        <f>'scenario input table'!M21</f>
        <v>KVB</v>
      </c>
      <c r="N44" s="32" t="str">
        <f>'scenario input table'!N21</f>
        <v>121 -160</v>
      </c>
      <c r="O44" s="32" t="str">
        <f>'scenario input table'!O21</f>
        <v>121 -160</v>
      </c>
      <c r="P44" s="32">
        <f>'scenario input table'!P21</f>
        <v>500</v>
      </c>
      <c r="Q44" s="32" t="str">
        <f>'scenario input table'!Q21</f>
        <v>N/A</v>
      </c>
      <c r="R44" s="32" t="str">
        <f>'scenario input table'!R21</f>
        <v>-</v>
      </c>
      <c r="S44" s="32" t="str">
        <f>'scenario input table'!S21</f>
        <v>upon request</v>
      </c>
      <c r="T44" s="32" t="str">
        <f>'scenario input table'!T21</f>
        <v>Cerbère-Portbou</v>
      </c>
      <c r="U44" s="32" t="str">
        <f>'scenario input table'!U21</f>
        <v>last stretch before Cerbère is 61 to 100 km/h</v>
      </c>
      <c r="V44" s="37" t="str">
        <f>'scenario input table'!V21</f>
        <v>limited</v>
      </c>
    </row>
    <row r="45" spans="1:22" s="45" customFormat="1" ht="42.4" customHeight="1" x14ac:dyDescent="0.25">
      <c r="A45" s="68" t="str">
        <f>'scenario input table'!A24</f>
        <v>ADIF</v>
      </c>
      <c r="B45" s="43" t="str">
        <f>'scenario input table'!B24</f>
        <v>Hendaye / Irún (FR/SP border)  - Alsasua</v>
      </c>
      <c r="C45" s="43" t="str">
        <f>'scenario input table'!C24</f>
        <v>Cerbère/Port Bou (FR/SP border) - Sant Viçenc de Calders - (via Reus or via La Plana-Picamoixons - Tardienta)- Zaragoza - Alsasua (vía Logroño or vía Pamplona)</v>
      </c>
      <c r="D45" s="29" t="str">
        <f>'scenario input table'!D24</f>
        <v>x</v>
      </c>
      <c r="E45" s="29" t="str">
        <f>'scenario input table'!E24</f>
        <v>x</v>
      </c>
      <c r="F45" s="29" t="str">
        <f>'scenario input table'!F24</f>
        <v>3 kV DC</v>
      </c>
      <c r="G45" s="29">
        <f>'scenario input table'!G24</f>
        <v>500</v>
      </c>
      <c r="H45" s="29" t="str">
        <f>'scenario input table'!H24</f>
        <v>D4</v>
      </c>
      <c r="I45" s="29" t="str">
        <f>'scenario input table'!I24</f>
        <v>1-2</v>
      </c>
      <c r="J45" s="29" t="str">
        <f>'scenario input table'!J24</f>
        <v>IB</v>
      </c>
      <c r="K45" s="29">
        <f>'scenario input table'!K24</f>
        <v>0</v>
      </c>
      <c r="L45" s="29">
        <f>'scenario input table'!L24</f>
        <v>0</v>
      </c>
      <c r="M45" s="29" t="str">
        <f>'scenario input table'!M24</f>
        <v>ASFA</v>
      </c>
      <c r="N45" s="29">
        <f>'scenario input table'!N24</f>
        <v>0</v>
      </c>
      <c r="O45" s="29" t="str">
        <f>'scenario input table'!O24</f>
        <v>40-120</v>
      </c>
      <c r="P45" s="29" t="str">
        <f>'scenario input table'!P24</f>
        <v>716 (excl. France)</v>
      </c>
      <c r="Q45" s="29" t="str">
        <f>'scenario input table'!Q24</f>
        <v>1400t Elect.</v>
      </c>
      <c r="R45" s="29">
        <f>'scenario input table'!R24</f>
        <v>0</v>
      </c>
      <c r="S45" s="29">
        <f>'scenario input table'!S24</f>
        <v>19</v>
      </c>
      <c r="T45" s="29" t="str">
        <f>'scenario input table'!T24</f>
        <v>Portbou (FR)</v>
      </c>
      <c r="U45" s="29" t="str">
        <f>'scenario input table'!U24</f>
        <v>Different tracks in FR / SP: France 1435 mm / Spain and Portugal 1668 mm (Iberian gauge)</v>
      </c>
      <c r="V45" s="25" t="str">
        <f>'scenario input table'!V24</f>
        <v>Good level capacity except section Massanet – Mollet – Castellbisbal - Sant Viçenc de Calders, which could be Limited.</v>
      </c>
    </row>
    <row r="46" spans="1:22" ht="14.65" customHeight="1" x14ac:dyDescent="0.25"/>
    <row r="47" spans="1:22" ht="16.5" customHeight="1" x14ac:dyDescent="0.25">
      <c r="A47" s="342" t="s">
        <v>104</v>
      </c>
      <c r="B47" s="343"/>
      <c r="C47" s="343"/>
      <c r="D47" s="343"/>
      <c r="E47" s="343"/>
      <c r="F47" s="343"/>
      <c r="G47" s="343"/>
      <c r="H47" s="343"/>
      <c r="I47" s="343"/>
      <c r="J47" s="343"/>
      <c r="K47" s="343"/>
      <c r="L47" s="343"/>
      <c r="M47" s="343"/>
      <c r="N47" s="343"/>
      <c r="O47" s="343"/>
      <c r="P47" s="343"/>
      <c r="Q47" s="343"/>
      <c r="R47" s="343"/>
      <c r="S47" s="343"/>
      <c r="T47" s="343"/>
      <c r="U47" s="343"/>
      <c r="V47" s="344"/>
    </row>
    <row r="48" spans="1:22" s="44" customFormat="1" ht="21" customHeight="1" x14ac:dyDescent="0.2">
      <c r="A48" s="66" t="str">
        <f>'scenario input table'!A22</f>
        <v>SNCF Réseau</v>
      </c>
      <c r="B48" s="42" t="str">
        <f>'scenario input table'!B22</f>
        <v>Bordeaux - Hendaye / Irún (FR/SP border)</v>
      </c>
      <c r="C48" s="42" t="str">
        <f>'scenario input table'!C22</f>
        <v>Metz – Nimes - Narbonne – Cerbère/Port Bou (FR/SP border)</v>
      </c>
      <c r="D48" s="32" t="str">
        <f>'scenario input table'!D22</f>
        <v>x</v>
      </c>
      <c r="E48" s="32" t="str">
        <f>'scenario input table'!E22</f>
        <v>x</v>
      </c>
      <c r="F48" s="32" t="str">
        <f>'scenario input table'!F22</f>
        <v>AC 25kV / 1500 V DC</v>
      </c>
      <c r="G48" s="32" t="str">
        <f>'scenario input table'!G22</f>
        <v>750</v>
      </c>
      <c r="H48" s="32" t="str">
        <f>'scenario input table'!H22</f>
        <v>D4</v>
      </c>
      <c r="I48" s="32">
        <f>'scenario input table'!I22</f>
        <v>2</v>
      </c>
      <c r="J48" s="32" t="str">
        <f>'scenario input table'!J22</f>
        <v>UIC</v>
      </c>
      <c r="K48" s="32" t="str">
        <f>'scenario input table'!K22</f>
        <v>GA</v>
      </c>
      <c r="L48" s="32" t="str">
        <f>'scenario input table'!L22</f>
        <v>upon request</v>
      </c>
      <c r="M48" s="32" t="str">
        <f>'scenario input table'!M22</f>
        <v>KVB</v>
      </c>
      <c r="N48" s="32" t="str">
        <f>'scenario input table'!N22</f>
        <v xml:space="preserve">101-120 </v>
      </c>
      <c r="O48" s="32" t="str">
        <f>'scenario input table'!O22</f>
        <v xml:space="preserve">101-120 </v>
      </c>
      <c r="P48" s="32">
        <f>'scenario input table'!P22</f>
        <v>1000</v>
      </c>
      <c r="Q48" s="32" t="str">
        <f>'scenario input table'!Q22</f>
        <v>N/A</v>
      </c>
      <c r="R48" s="32" t="str">
        <f>'scenario input table'!R22</f>
        <v>-</v>
      </c>
      <c r="S48" s="32" t="str">
        <f>'scenario input table'!S22</f>
        <v>upon request</v>
      </c>
      <c r="T48" s="32" t="str">
        <f>'scenario input table'!T22</f>
        <v>Cerbère-Portbou</v>
      </c>
      <c r="U48" s="32" t="str">
        <f>'scenario input table'!U22</f>
        <v>last stretch before Cerbère is 61 to 100 km/h</v>
      </c>
      <c r="V48" s="37" t="str">
        <f>'scenario input table'!V22</f>
        <v>limited</v>
      </c>
    </row>
    <row r="49" spans="1:22" s="45" customFormat="1" ht="42.4" customHeight="1" x14ac:dyDescent="0.25">
      <c r="A49" s="68" t="str">
        <f>'scenario input table'!A24</f>
        <v>ADIF</v>
      </c>
      <c r="B49" s="43" t="str">
        <f>'scenario input table'!B24</f>
        <v>Hendaye / Irún (FR/SP border)  - Alsasua</v>
      </c>
      <c r="C49" s="43" t="str">
        <f>'scenario input table'!C24</f>
        <v>Cerbère/Port Bou (FR/SP border) - Sant Viçenc de Calders - (via Reus or via La Plana-Picamoixons - Tardienta)- Zaragoza - Alsasua (vía Logroño or vía Pamplona)</v>
      </c>
      <c r="D49" s="29" t="str">
        <f>'scenario input table'!D24</f>
        <v>x</v>
      </c>
      <c r="E49" s="29" t="str">
        <f>'scenario input table'!E24</f>
        <v>x</v>
      </c>
      <c r="F49" s="29" t="str">
        <f>'scenario input table'!F24</f>
        <v>3 kV DC</v>
      </c>
      <c r="G49" s="29">
        <f>'scenario input table'!G24</f>
        <v>500</v>
      </c>
      <c r="H49" s="29" t="str">
        <f>'scenario input table'!H24</f>
        <v>D4</v>
      </c>
      <c r="I49" s="29" t="str">
        <f>'scenario input table'!I24</f>
        <v>1-2</v>
      </c>
      <c r="J49" s="29" t="str">
        <f>'scenario input table'!J24</f>
        <v>IB</v>
      </c>
      <c r="K49" s="29">
        <f>'scenario input table'!K24</f>
        <v>0</v>
      </c>
      <c r="L49" s="29">
        <f>'scenario input table'!L24</f>
        <v>0</v>
      </c>
      <c r="M49" s="29" t="str">
        <f>'scenario input table'!M24</f>
        <v>ASFA</v>
      </c>
      <c r="N49" s="29">
        <f>'scenario input table'!N24</f>
        <v>0</v>
      </c>
      <c r="O49" s="29" t="str">
        <f>'scenario input table'!O24</f>
        <v>40-120</v>
      </c>
      <c r="P49" s="29" t="str">
        <f>'scenario input table'!P24</f>
        <v>716 (excl. France)</v>
      </c>
      <c r="Q49" s="29" t="str">
        <f>'scenario input table'!Q24</f>
        <v>1400t Elect.</v>
      </c>
      <c r="R49" s="29">
        <f>'scenario input table'!R24</f>
        <v>0</v>
      </c>
      <c r="S49" s="29">
        <f>'scenario input table'!S24</f>
        <v>19</v>
      </c>
      <c r="T49" s="29" t="str">
        <f>'scenario input table'!T24</f>
        <v>Portbou (FR)</v>
      </c>
      <c r="U49" s="29" t="str">
        <f>'scenario input table'!U24</f>
        <v>Different tracks in FR / SP: France 1435 mm / Spain and Portugal 1668 mm (Iberian gauge)</v>
      </c>
      <c r="V49" s="25" t="str">
        <f>'scenario input table'!V24</f>
        <v>Good level capacity except section Massanet – Mollet – Castellbisbal - Sant Viçenc de Calders, which could be Limited.</v>
      </c>
    </row>
    <row r="50" spans="1:22" ht="14.65" customHeight="1" x14ac:dyDescent="0.25"/>
    <row r="51" spans="1:22" ht="16.5" customHeight="1" x14ac:dyDescent="0.25">
      <c r="A51" s="342" t="s">
        <v>105</v>
      </c>
      <c r="B51" s="343"/>
      <c r="C51" s="343"/>
      <c r="D51" s="343"/>
      <c r="E51" s="343"/>
      <c r="F51" s="343"/>
      <c r="G51" s="343"/>
      <c r="H51" s="343"/>
      <c r="I51" s="343"/>
      <c r="J51" s="343"/>
      <c r="K51" s="343"/>
      <c r="L51" s="343"/>
      <c r="M51" s="343"/>
      <c r="N51" s="343"/>
      <c r="O51" s="343"/>
      <c r="P51" s="343"/>
      <c r="Q51" s="343"/>
      <c r="R51" s="343"/>
      <c r="S51" s="343"/>
      <c r="T51" s="343"/>
      <c r="U51" s="343"/>
      <c r="V51" s="344"/>
    </row>
    <row r="52" spans="1:22" s="44" customFormat="1" ht="21" customHeight="1" x14ac:dyDescent="0.2">
      <c r="A52" s="66" t="str">
        <f>'scenario input table'!A21</f>
        <v>SNCF Réseau</v>
      </c>
      <c r="B52" s="42" t="str">
        <f>'scenario input table'!B21</f>
        <v>Bordeaux - Hendaye / Irún (FR/SP border)</v>
      </c>
      <c r="C52" s="42" t="str">
        <f>'scenario input table'!C21</f>
        <v>Bordeaux – Toulouse – Narbonne – Cerbère/Port Bou (FR/SP border)</v>
      </c>
      <c r="D52" s="32" t="str">
        <f>'scenario input table'!D21</f>
        <v>x</v>
      </c>
      <c r="E52" s="32" t="str">
        <f>'scenario input table'!E21</f>
        <v>x</v>
      </c>
      <c r="F52" s="32" t="str">
        <f>'scenario input table'!F21</f>
        <v>1500 V DC</v>
      </c>
      <c r="G52" s="32" t="str">
        <f>'scenario input table'!G21</f>
        <v>750</v>
      </c>
      <c r="H52" s="32" t="str">
        <f>'scenario input table'!H21</f>
        <v>D4</v>
      </c>
      <c r="I52" s="32">
        <f>'scenario input table'!I21</f>
        <v>2</v>
      </c>
      <c r="J52" s="32" t="str">
        <f>'scenario input table'!J21</f>
        <v>UIC</v>
      </c>
      <c r="K52" s="32" t="str">
        <f>'scenario input table'!K21</f>
        <v>GB</v>
      </c>
      <c r="L52" s="32" t="str">
        <f>'scenario input table'!L21</f>
        <v>upon request</v>
      </c>
      <c r="M52" s="32" t="str">
        <f>'scenario input table'!M21</f>
        <v>KVB</v>
      </c>
      <c r="N52" s="32" t="str">
        <f>'scenario input table'!N21</f>
        <v>121 -160</v>
      </c>
      <c r="O52" s="32" t="str">
        <f>'scenario input table'!O21</f>
        <v>121 -160</v>
      </c>
      <c r="P52" s="32">
        <f>'scenario input table'!P21</f>
        <v>500</v>
      </c>
      <c r="Q52" s="32" t="str">
        <f>'scenario input table'!Q21</f>
        <v>N/A</v>
      </c>
      <c r="R52" s="32" t="str">
        <f>'scenario input table'!R21</f>
        <v>-</v>
      </c>
      <c r="S52" s="32" t="str">
        <f>'scenario input table'!S21</f>
        <v>upon request</v>
      </c>
      <c r="T52" s="32" t="str">
        <f>'scenario input table'!T21</f>
        <v>Cerbère-Portbou</v>
      </c>
      <c r="U52" s="32" t="str">
        <f>'scenario input table'!U21</f>
        <v>last stretch before Cerbère is 61 to 100 km/h</v>
      </c>
      <c r="V52" s="37" t="str">
        <f>'scenario input table'!V21</f>
        <v>limited</v>
      </c>
    </row>
    <row r="53" spans="1:22" s="45" customFormat="1" ht="42.4" customHeight="1" x14ac:dyDescent="0.25">
      <c r="A53" s="68" t="str">
        <f>'scenario input table'!A25</f>
        <v>ADIF</v>
      </c>
      <c r="B53" s="43" t="str">
        <f>'scenario input table'!B25</f>
        <v>Hendaye / Irún (FR/SP border)  - Alsasua</v>
      </c>
      <c r="C53" s="43" t="str">
        <f>'scenario input table'!C25</f>
        <v>(LFP international section) - Figueres Vilafant- Bif. Mollet - Barcelona Can Tunis</v>
      </c>
      <c r="D53" s="29" t="str">
        <f>'scenario input table'!D25</f>
        <v>x</v>
      </c>
      <c r="E53" s="29" t="str">
        <f>'scenario input table'!E25</f>
        <v>x</v>
      </c>
      <c r="F53" s="29" t="str">
        <f>'scenario input table'!F25</f>
        <v xml:space="preserve">    25 kV AC / 3kV DC </v>
      </c>
      <c r="G53" s="29">
        <f>'scenario input table'!G25</f>
        <v>750</v>
      </c>
      <c r="H53" s="29" t="str">
        <f>'scenario input table'!H25</f>
        <v>D4</v>
      </c>
      <c r="I53" s="29">
        <f>'scenario input table'!I25</f>
        <v>2</v>
      </c>
      <c r="J53" s="29" t="str">
        <f>'scenario input table'!J25</f>
        <v>UIC</v>
      </c>
      <c r="K53" s="29">
        <f>'scenario input table'!K25</f>
        <v>0</v>
      </c>
      <c r="L53" s="29">
        <f>'scenario input table'!L25</f>
        <v>0</v>
      </c>
      <c r="M53" s="29" t="str">
        <f>'scenario input table'!M25</f>
        <v>ERTMS N1 / ASFA</v>
      </c>
      <c r="N53" s="29">
        <f>'scenario input table'!N25</f>
        <v>0</v>
      </c>
      <c r="O53" s="29" t="str">
        <f>'scenario input table'!O25</f>
        <v xml:space="preserve">no restriction up to 120 </v>
      </c>
      <c r="P53" s="29">
        <f>'scenario input table'!P25</f>
        <v>0</v>
      </c>
      <c r="Q53" s="29" t="str">
        <f>'scenario input table'!Q25</f>
        <v>1500t Elect.</v>
      </c>
      <c r="R53" s="29">
        <f>'scenario input table'!R25</f>
        <v>0</v>
      </c>
      <c r="S53" s="29">
        <f>'scenario input table'!S25</f>
        <v>30</v>
      </c>
      <c r="T53" s="29" t="str">
        <f>'scenario input table'!T25</f>
        <v>LFP International section</v>
      </c>
      <c r="U53" s="29" t="str">
        <f>'scenario input table'!U25</f>
        <v>Different tracks within SP network: Barcelona Can Tunis - Bif. Mollet three rails track with both 1435/1668 mm and Bif. Mollet - LFP International section 1435 mm (UIC gauge)</v>
      </c>
      <c r="V53" s="25" t="str">
        <f>'scenario input table'!V25</f>
        <v>Good level capacity except section Figueres Vilafant- Bif. Mollet - Barcelona Can Tunis which could be Limited.</v>
      </c>
    </row>
    <row r="54" spans="1:22" ht="14.65" customHeight="1" x14ac:dyDescent="0.25"/>
    <row r="55" spans="1:22" ht="16.5" customHeight="1" x14ac:dyDescent="0.25">
      <c r="A55" s="342" t="s">
        <v>106</v>
      </c>
      <c r="B55" s="343"/>
      <c r="C55" s="343"/>
      <c r="D55" s="343"/>
      <c r="E55" s="343"/>
      <c r="F55" s="343"/>
      <c r="G55" s="343"/>
      <c r="H55" s="343"/>
      <c r="I55" s="343"/>
      <c r="J55" s="343"/>
      <c r="K55" s="343"/>
      <c r="L55" s="343"/>
      <c r="M55" s="343"/>
      <c r="N55" s="343"/>
      <c r="O55" s="343"/>
      <c r="P55" s="343"/>
      <c r="Q55" s="343"/>
      <c r="R55" s="343"/>
      <c r="S55" s="343"/>
      <c r="T55" s="343"/>
      <c r="U55" s="343"/>
      <c r="V55" s="344"/>
    </row>
    <row r="56" spans="1:22" s="44" customFormat="1" ht="21" customHeight="1" x14ac:dyDescent="0.2">
      <c r="A56" s="66" t="str">
        <f>'scenario input table'!A22</f>
        <v>SNCF Réseau</v>
      </c>
      <c r="B56" s="42" t="str">
        <f>'scenario input table'!B22</f>
        <v>Bordeaux - Hendaye / Irún (FR/SP border)</v>
      </c>
      <c r="C56" s="42" t="str">
        <f>'scenario input table'!C22</f>
        <v>Metz – Nimes - Narbonne – Cerbère/Port Bou (FR/SP border)</v>
      </c>
      <c r="D56" s="32" t="str">
        <f>'scenario input table'!D22</f>
        <v>x</v>
      </c>
      <c r="E56" s="32" t="str">
        <f>'scenario input table'!E22</f>
        <v>x</v>
      </c>
      <c r="F56" s="32" t="str">
        <f>'scenario input table'!F22</f>
        <v>AC 25kV / 1500 V DC</v>
      </c>
      <c r="G56" s="32" t="str">
        <f>'scenario input table'!G22</f>
        <v>750</v>
      </c>
      <c r="H56" s="32" t="str">
        <f>'scenario input table'!H22</f>
        <v>D4</v>
      </c>
      <c r="I56" s="32">
        <f>'scenario input table'!I22</f>
        <v>2</v>
      </c>
      <c r="J56" s="32" t="str">
        <f>'scenario input table'!J22</f>
        <v>UIC</v>
      </c>
      <c r="K56" s="32" t="str">
        <f>'scenario input table'!K22</f>
        <v>GA</v>
      </c>
      <c r="L56" s="32" t="str">
        <f>'scenario input table'!L22</f>
        <v>upon request</v>
      </c>
      <c r="M56" s="32" t="str">
        <f>'scenario input table'!M22</f>
        <v>KVB</v>
      </c>
      <c r="N56" s="32" t="str">
        <f>'scenario input table'!N22</f>
        <v xml:space="preserve">101-120 </v>
      </c>
      <c r="O56" s="32" t="str">
        <f>'scenario input table'!O22</f>
        <v xml:space="preserve">101-120 </v>
      </c>
      <c r="P56" s="32">
        <f>'scenario input table'!P22</f>
        <v>1000</v>
      </c>
      <c r="Q56" s="32" t="str">
        <f>'scenario input table'!Q22</f>
        <v>N/A</v>
      </c>
      <c r="R56" s="32" t="str">
        <f>'scenario input table'!R22</f>
        <v>-</v>
      </c>
      <c r="S56" s="32" t="str">
        <f>'scenario input table'!S22</f>
        <v>upon request</v>
      </c>
      <c r="T56" s="32" t="str">
        <f>'scenario input table'!T22</f>
        <v>Cerbère-Portbou</v>
      </c>
      <c r="U56" s="32" t="str">
        <f>'scenario input table'!U22</f>
        <v>last stretch before Cerbère is 61 to 100 km/h</v>
      </c>
      <c r="V56" s="37" t="str">
        <f>'scenario input table'!V22</f>
        <v>limited</v>
      </c>
    </row>
    <row r="57" spans="1:22" s="45" customFormat="1" ht="42.4" customHeight="1" x14ac:dyDescent="0.25">
      <c r="A57" s="68" t="str">
        <f>'scenario input table'!A25</f>
        <v>ADIF</v>
      </c>
      <c r="B57" s="43" t="str">
        <f>'scenario input table'!B25</f>
        <v>Hendaye / Irún (FR/SP border)  - Alsasua</v>
      </c>
      <c r="C57" s="43" t="str">
        <f>'scenario input table'!C25</f>
        <v>(LFP international section) - Figueres Vilafant- Bif. Mollet - Barcelona Can Tunis</v>
      </c>
      <c r="D57" s="29" t="str">
        <f>'scenario input table'!D25</f>
        <v>x</v>
      </c>
      <c r="E57" s="29" t="str">
        <f>'scenario input table'!E25</f>
        <v>x</v>
      </c>
      <c r="F57" s="29" t="str">
        <f>'scenario input table'!F25</f>
        <v xml:space="preserve">    25 kV AC / 3kV DC </v>
      </c>
      <c r="G57" s="29">
        <f>'scenario input table'!G25</f>
        <v>750</v>
      </c>
      <c r="H57" s="29" t="str">
        <f>'scenario input table'!H25</f>
        <v>D4</v>
      </c>
      <c r="I57" s="29">
        <f>'scenario input table'!I25</f>
        <v>2</v>
      </c>
      <c r="J57" s="29" t="str">
        <f>'scenario input table'!J25</f>
        <v>UIC</v>
      </c>
      <c r="K57" s="29">
        <f>'scenario input table'!K25</f>
        <v>0</v>
      </c>
      <c r="L57" s="29">
        <f>'scenario input table'!L25</f>
        <v>0</v>
      </c>
      <c r="M57" s="29" t="str">
        <f>'scenario input table'!M25</f>
        <v>ERTMS N1 / ASFA</v>
      </c>
      <c r="N57" s="29">
        <f>'scenario input table'!N25</f>
        <v>0</v>
      </c>
      <c r="O57" s="29" t="str">
        <f>'scenario input table'!O25</f>
        <v xml:space="preserve">no restriction up to 120 </v>
      </c>
      <c r="P57" s="29">
        <f>'scenario input table'!P25</f>
        <v>0</v>
      </c>
      <c r="Q57" s="29" t="str">
        <f>'scenario input table'!Q25</f>
        <v>1500t Elect.</v>
      </c>
      <c r="R57" s="29">
        <f>'scenario input table'!R25</f>
        <v>0</v>
      </c>
      <c r="S57" s="29">
        <f>'scenario input table'!S25</f>
        <v>30</v>
      </c>
      <c r="T57" s="29" t="str">
        <f>'scenario input table'!T25</f>
        <v>LFP International section</v>
      </c>
      <c r="U57" s="29" t="str">
        <f>'scenario input table'!U25</f>
        <v>Different tracks within SP network: Barcelona Can Tunis - Bif. Mollet three rails track with both 1435/1668 mm and Bif. Mollet - LFP International section 1435 mm (UIC gauge)</v>
      </c>
      <c r="V57" s="25" t="str">
        <f>'scenario input table'!V25</f>
        <v>Good level capacity except section Figueres Vilafant- Bif. Mollet - Barcelona Can Tunis which could be Limited.</v>
      </c>
    </row>
  </sheetData>
  <mergeCells count="22">
    <mergeCell ref="C32:T32"/>
    <mergeCell ref="C33:T33"/>
    <mergeCell ref="A2:U2"/>
    <mergeCell ref="A28:U28"/>
    <mergeCell ref="C29:T29"/>
    <mergeCell ref="C30:T30"/>
    <mergeCell ref="C31:T31"/>
    <mergeCell ref="S36:S37"/>
    <mergeCell ref="A55:V55"/>
    <mergeCell ref="A43:V43"/>
    <mergeCell ref="A39:V39"/>
    <mergeCell ref="A47:V47"/>
    <mergeCell ref="A51:V51"/>
    <mergeCell ref="A36:A37"/>
    <mergeCell ref="D36:E36"/>
    <mergeCell ref="F36:H36"/>
    <mergeCell ref="J36:J37"/>
    <mergeCell ref="K36:K37"/>
    <mergeCell ref="R36:R37"/>
    <mergeCell ref="L36:L37"/>
    <mergeCell ref="M36:M37"/>
    <mergeCell ref="Q36:Q37"/>
  </mergeCells>
  <conditionalFormatting sqref="A55">
    <cfRule type="cellIs" dxfId="106" priority="17" operator="between">
      <formula>0</formula>
      <formula>0</formula>
    </cfRule>
  </conditionalFormatting>
  <conditionalFormatting sqref="A39">
    <cfRule type="cellIs" dxfId="105" priority="16" operator="between">
      <formula>0</formula>
      <formula>0</formula>
    </cfRule>
  </conditionalFormatting>
  <conditionalFormatting sqref="W43:XFD43 W47:XFD47 A44:XFD46 A55 W55:XFD55 W51:XFD51 A48:XFD50 A52:XFD54 A56:XFD57 A40:XFD42">
    <cfRule type="cellIs" dxfId="104" priority="15" operator="equal">
      <formula>0</formula>
    </cfRule>
  </conditionalFormatting>
  <conditionalFormatting sqref="A43">
    <cfRule type="cellIs" dxfId="103" priority="14" operator="between">
      <formula>0</formula>
      <formula>0</formula>
    </cfRule>
  </conditionalFormatting>
  <conditionalFormatting sqref="A43">
    <cfRule type="cellIs" dxfId="102" priority="13" operator="equal">
      <formula>0</formula>
    </cfRule>
  </conditionalFormatting>
  <conditionalFormatting sqref="A51">
    <cfRule type="cellIs" dxfId="101" priority="8" operator="between">
      <formula>0</formula>
      <formula>0</formula>
    </cfRule>
  </conditionalFormatting>
  <conditionalFormatting sqref="A51">
    <cfRule type="cellIs" dxfId="100" priority="7" operator="equal">
      <formula>0</formula>
    </cfRule>
  </conditionalFormatting>
  <conditionalFormatting sqref="A47">
    <cfRule type="cellIs" dxfId="99" priority="6" operator="between">
      <formula>0</formula>
      <formula>0</formula>
    </cfRule>
  </conditionalFormatting>
  <conditionalFormatting sqref="A47">
    <cfRule type="cellIs" dxfId="98" priority="5" operator="equal">
      <formula>0</formula>
    </cfRule>
  </conditionalFormatting>
  <conditionalFormatting sqref="A2">
    <cfRule type="cellIs" dxfId="97" priority="4" operator="between">
      <formula>0</formula>
      <formula>0</formula>
    </cfRule>
  </conditionalFormatting>
  <conditionalFormatting sqref="A2">
    <cfRule type="cellIs" dxfId="96" priority="3" operator="equal">
      <formula>0</formula>
    </cfRule>
  </conditionalFormatting>
  <conditionalFormatting sqref="A28">
    <cfRule type="cellIs" dxfId="95" priority="2" operator="between">
      <formula>0</formula>
      <formula>0</formula>
    </cfRule>
  </conditionalFormatting>
  <conditionalFormatting sqref="A28">
    <cfRule type="cellIs" dxfId="94" priority="1" operator="equal">
      <formula>0</formula>
    </cfRule>
  </conditionalFormatting>
  <pageMargins left="0.7" right="0.7" top="0.75" bottom="0.75" header="0.3" footer="0.3"/>
  <pageSetup paperSize="9" orientation="portrait" r:id="rId1"/>
  <headerFooter>
    <oddFooter>&amp;L_x000D_&amp;1#&amp;"Calibri"&amp;10&amp;K008000 Interne SNCF Réseau</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96"/>
  <sheetViews>
    <sheetView topLeftCell="A15" zoomScale="70" zoomScaleNormal="70" workbookViewId="0">
      <selection activeCell="A10" sqref="A10"/>
    </sheetView>
  </sheetViews>
  <sheetFormatPr baseColWidth="10" defaultColWidth="9" defaultRowHeight="15" x14ac:dyDescent="0.25"/>
  <cols>
    <col min="2" max="2" width="22.85546875" hidden="1" customWidth="1"/>
    <col min="3" max="3" width="30.85546875" customWidth="1"/>
    <col min="4" max="4" width="5.42578125" customWidth="1"/>
    <col min="5" max="5" width="4.7109375" customWidth="1"/>
    <col min="6" max="6" width="11.42578125" style="30" customWidth="1"/>
    <col min="11" max="11" width="9.140625" customWidth="1"/>
    <col min="12" max="12" width="11.5703125" bestFit="1" customWidth="1"/>
    <col min="14" max="14" width="0" hidden="1" customWidth="1"/>
    <col min="15" max="15" width="10.5703125" style="30" customWidth="1"/>
    <col min="16" max="16" width="10.7109375" customWidth="1"/>
    <col min="17" max="17" width="10.5703125" customWidth="1"/>
    <col min="18" max="18" width="0" hidden="1" customWidth="1"/>
    <col min="20" max="20" width="12.28515625" style="30" customWidth="1"/>
    <col min="21" max="21" width="10.5703125" customWidth="1"/>
    <col min="22" max="22" width="17.7109375" style="30" customWidth="1"/>
  </cols>
  <sheetData>
    <row r="1" spans="1:21" ht="15.75" x14ac:dyDescent="0.25">
      <c r="A1" s="407" t="s">
        <v>41</v>
      </c>
      <c r="B1" s="408"/>
      <c r="C1" s="408"/>
      <c r="D1" s="408"/>
      <c r="E1" s="408"/>
      <c r="F1" s="408"/>
      <c r="G1" s="408"/>
      <c r="H1" s="408"/>
      <c r="I1" s="408"/>
      <c r="J1" s="408"/>
      <c r="K1" s="408"/>
      <c r="L1" s="408"/>
      <c r="M1" s="408"/>
      <c r="N1" s="408"/>
      <c r="O1" s="408"/>
      <c r="P1" s="408"/>
      <c r="Q1" s="408"/>
      <c r="R1" s="408"/>
      <c r="S1" s="408"/>
      <c r="T1" s="408"/>
      <c r="U1" s="409"/>
    </row>
    <row r="2" spans="1:21" x14ac:dyDescent="0.25">
      <c r="A2" s="144"/>
      <c r="B2" s="133"/>
      <c r="C2" s="133"/>
      <c r="D2" s="133"/>
      <c r="E2" s="133"/>
      <c r="F2" s="145"/>
      <c r="G2" s="133"/>
      <c r="H2" s="133"/>
      <c r="I2" s="133"/>
      <c r="J2" s="133"/>
      <c r="K2" s="133"/>
      <c r="L2" s="133"/>
      <c r="M2" s="133"/>
      <c r="N2" s="133"/>
      <c r="O2" s="145"/>
      <c r="P2" s="133"/>
      <c r="Q2" s="133"/>
      <c r="R2" s="133"/>
      <c r="S2" s="133"/>
      <c r="T2" s="145"/>
      <c r="U2" s="135"/>
    </row>
    <row r="3" spans="1:21" x14ac:dyDescent="0.25">
      <c r="A3" s="121"/>
      <c r="U3" s="122"/>
    </row>
    <row r="4" spans="1:21" x14ac:dyDescent="0.25">
      <c r="A4" s="121"/>
      <c r="U4" s="122"/>
    </row>
    <row r="5" spans="1:21" x14ac:dyDescent="0.25">
      <c r="A5" s="121"/>
      <c r="U5" s="122"/>
    </row>
    <row r="6" spans="1:21" x14ac:dyDescent="0.25">
      <c r="A6" s="121"/>
      <c r="U6" s="122"/>
    </row>
    <row r="7" spans="1:21" x14ac:dyDescent="0.25">
      <c r="A7" s="121"/>
      <c r="U7" s="122"/>
    </row>
    <row r="8" spans="1:21" x14ac:dyDescent="0.25">
      <c r="A8" s="121"/>
      <c r="U8" s="122"/>
    </row>
    <row r="9" spans="1:21" x14ac:dyDescent="0.25">
      <c r="A9" s="121"/>
      <c r="U9" s="122"/>
    </row>
    <row r="10" spans="1:21" x14ac:dyDescent="0.25">
      <c r="A10" s="121"/>
      <c r="U10" s="122"/>
    </row>
    <row r="11" spans="1:21" x14ac:dyDescent="0.25">
      <c r="A11" s="121"/>
      <c r="U11" s="122"/>
    </row>
    <row r="12" spans="1:21" x14ac:dyDescent="0.25">
      <c r="A12" s="121"/>
      <c r="U12" s="122"/>
    </row>
    <row r="13" spans="1:21" x14ac:dyDescent="0.25">
      <c r="A13" s="121"/>
      <c r="U13" s="122"/>
    </row>
    <row r="14" spans="1:21" x14ac:dyDescent="0.25">
      <c r="A14" s="121"/>
      <c r="U14" s="122"/>
    </row>
    <row r="15" spans="1:21" x14ac:dyDescent="0.25">
      <c r="A15" s="121"/>
      <c r="U15" s="122"/>
    </row>
    <row r="16" spans="1:21" x14ac:dyDescent="0.25">
      <c r="A16" s="121"/>
      <c r="U16" s="122"/>
    </row>
    <row r="17" spans="1:21" x14ac:dyDescent="0.25">
      <c r="A17" s="121"/>
      <c r="U17" s="122"/>
    </row>
    <row r="18" spans="1:21" x14ac:dyDescent="0.25">
      <c r="A18" s="121"/>
      <c r="U18" s="122"/>
    </row>
    <row r="19" spans="1:21" x14ac:dyDescent="0.25">
      <c r="A19" s="121"/>
      <c r="U19" s="122"/>
    </row>
    <row r="20" spans="1:21" x14ac:dyDescent="0.25">
      <c r="A20" s="121"/>
      <c r="U20" s="122"/>
    </row>
    <row r="21" spans="1:21" x14ac:dyDescent="0.25">
      <c r="A21" s="121"/>
      <c r="U21" s="122"/>
    </row>
    <row r="22" spans="1:21" x14ac:dyDescent="0.25">
      <c r="A22" s="121"/>
      <c r="U22" s="122"/>
    </row>
    <row r="23" spans="1:21" x14ac:dyDescent="0.25">
      <c r="A23" s="121"/>
      <c r="U23" s="122"/>
    </row>
    <row r="24" spans="1:21" x14ac:dyDescent="0.25">
      <c r="A24" s="121"/>
      <c r="U24" s="122"/>
    </row>
    <row r="25" spans="1:21" x14ac:dyDescent="0.25">
      <c r="A25" s="121"/>
      <c r="U25" s="122"/>
    </row>
    <row r="26" spans="1:21" x14ac:dyDescent="0.25">
      <c r="A26" s="123"/>
      <c r="B26" s="125"/>
      <c r="C26" s="125"/>
      <c r="D26" s="125"/>
      <c r="E26" s="125"/>
      <c r="F26" s="146"/>
      <c r="G26" s="125"/>
      <c r="H26" s="125"/>
      <c r="I26" s="125"/>
      <c r="J26" s="125"/>
      <c r="K26" s="125"/>
      <c r="L26" s="125"/>
      <c r="M26" s="125"/>
      <c r="N26" s="125"/>
      <c r="O26" s="146"/>
      <c r="P26" s="125"/>
      <c r="Q26" s="125"/>
      <c r="R26" s="125"/>
      <c r="S26" s="125"/>
      <c r="T26" s="146"/>
      <c r="U26" s="126"/>
    </row>
    <row r="28" spans="1:21" ht="15.75" x14ac:dyDescent="0.25">
      <c r="A28" s="336" t="s">
        <v>42</v>
      </c>
      <c r="B28" s="337"/>
      <c r="C28" s="337"/>
      <c r="D28" s="337"/>
      <c r="E28" s="337"/>
      <c r="F28" s="337"/>
      <c r="G28" s="337"/>
      <c r="H28" s="337"/>
      <c r="I28" s="337"/>
      <c r="J28" s="337"/>
      <c r="K28" s="337"/>
      <c r="L28" s="337"/>
      <c r="M28" s="337"/>
      <c r="N28" s="337"/>
      <c r="O28" s="337"/>
      <c r="P28" s="337"/>
      <c r="Q28" s="337"/>
      <c r="R28" s="337"/>
      <c r="S28" s="337"/>
      <c r="T28" s="337"/>
      <c r="U28" s="338"/>
    </row>
    <row r="29" spans="1:21" ht="45" x14ac:dyDescent="0.25">
      <c r="A29" s="149" t="s">
        <v>42</v>
      </c>
      <c r="B29" s="150"/>
      <c r="C29" s="410" t="s">
        <v>43</v>
      </c>
      <c r="D29" s="410"/>
      <c r="E29" s="410"/>
      <c r="F29" s="410"/>
      <c r="G29" s="410"/>
      <c r="H29" s="410"/>
      <c r="I29" s="410"/>
      <c r="J29" s="410"/>
      <c r="K29" s="410"/>
      <c r="L29" s="410"/>
      <c r="M29" s="410"/>
      <c r="N29" s="410"/>
      <c r="O29" s="410"/>
      <c r="P29" s="410"/>
      <c r="Q29" s="410"/>
      <c r="R29" s="410"/>
      <c r="S29" s="410"/>
      <c r="T29" s="410"/>
      <c r="U29" s="149" t="s">
        <v>66</v>
      </c>
    </row>
    <row r="30" spans="1:21" x14ac:dyDescent="0.25">
      <c r="A30" s="148" t="s">
        <v>107</v>
      </c>
      <c r="B30" s="148"/>
      <c r="C30" s="406" t="s">
        <v>108</v>
      </c>
      <c r="D30" s="406"/>
      <c r="E30" s="406"/>
      <c r="F30" s="406"/>
      <c r="G30" s="406"/>
      <c r="H30" s="406"/>
      <c r="I30" s="406"/>
      <c r="J30" s="406"/>
      <c r="K30" s="406"/>
      <c r="L30" s="406"/>
      <c r="M30" s="406"/>
      <c r="N30" s="406"/>
      <c r="O30" s="406"/>
      <c r="P30" s="406"/>
      <c r="Q30" s="406"/>
      <c r="R30" s="406"/>
      <c r="S30" s="406"/>
      <c r="T30" s="406"/>
      <c r="U30" s="148" t="s">
        <v>109</v>
      </c>
    </row>
    <row r="31" spans="1:21" x14ac:dyDescent="0.25">
      <c r="A31" s="148" t="s">
        <v>110</v>
      </c>
      <c r="B31" s="148"/>
      <c r="C31" s="406" t="s">
        <v>111</v>
      </c>
      <c r="D31" s="406"/>
      <c r="E31" s="406"/>
      <c r="F31" s="406"/>
      <c r="G31" s="406"/>
      <c r="H31" s="406"/>
      <c r="I31" s="406"/>
      <c r="J31" s="406"/>
      <c r="K31" s="406"/>
      <c r="L31" s="406"/>
      <c r="M31" s="406"/>
      <c r="N31" s="406"/>
      <c r="O31" s="406"/>
      <c r="P31" s="406"/>
      <c r="Q31" s="406"/>
      <c r="R31" s="406"/>
      <c r="S31" s="406"/>
      <c r="T31" s="406"/>
      <c r="U31" s="148" t="s">
        <v>109</v>
      </c>
    </row>
    <row r="32" spans="1:21" x14ac:dyDescent="0.25">
      <c r="A32" s="148" t="s">
        <v>112</v>
      </c>
      <c r="B32" s="148"/>
      <c r="C32" s="406" t="s">
        <v>113</v>
      </c>
      <c r="D32" s="406"/>
      <c r="E32" s="406"/>
      <c r="F32" s="406"/>
      <c r="G32" s="406"/>
      <c r="H32" s="406"/>
      <c r="I32" s="406"/>
      <c r="J32" s="406"/>
      <c r="K32" s="406"/>
      <c r="L32" s="406"/>
      <c r="M32" s="406"/>
      <c r="N32" s="406"/>
      <c r="O32" s="406"/>
      <c r="P32" s="406"/>
      <c r="Q32" s="406"/>
      <c r="R32" s="406"/>
      <c r="S32" s="406"/>
      <c r="T32" s="406"/>
      <c r="U32" s="148" t="s">
        <v>109</v>
      </c>
    </row>
    <row r="33" spans="1:22" x14ac:dyDescent="0.25">
      <c r="A33" s="148" t="s">
        <v>114</v>
      </c>
      <c r="B33" s="148"/>
      <c r="C33" s="406" t="s">
        <v>115</v>
      </c>
      <c r="D33" s="406"/>
      <c r="E33" s="406"/>
      <c r="F33" s="406"/>
      <c r="G33" s="406"/>
      <c r="H33" s="406"/>
      <c r="I33" s="406"/>
      <c r="J33" s="406"/>
      <c r="K33" s="406"/>
      <c r="L33" s="406"/>
      <c r="M33" s="406"/>
      <c r="N33" s="406"/>
      <c r="O33" s="406"/>
      <c r="P33" s="406"/>
      <c r="Q33" s="406"/>
      <c r="R33" s="406"/>
      <c r="S33" s="406"/>
      <c r="T33" s="406"/>
      <c r="U33" s="148" t="s">
        <v>109</v>
      </c>
    </row>
    <row r="35" spans="1:22" ht="28.5" customHeight="1" x14ac:dyDescent="0.25">
      <c r="A35" s="354" t="s">
        <v>46</v>
      </c>
      <c r="B35" s="79" t="s">
        <v>6</v>
      </c>
      <c r="C35" s="35" t="s">
        <v>8</v>
      </c>
      <c r="D35" s="348" t="s">
        <v>47</v>
      </c>
      <c r="E35" s="348"/>
      <c r="F35" s="348" t="s">
        <v>48</v>
      </c>
      <c r="G35" s="348"/>
      <c r="H35" s="348"/>
      <c r="I35" s="79"/>
      <c r="J35" s="350" t="s">
        <v>49</v>
      </c>
      <c r="K35" s="350" t="s">
        <v>50</v>
      </c>
      <c r="L35" s="352" t="s">
        <v>51</v>
      </c>
      <c r="M35" s="348" t="s">
        <v>26</v>
      </c>
      <c r="N35" s="93" t="s">
        <v>52</v>
      </c>
      <c r="O35" s="80" t="s">
        <v>52</v>
      </c>
      <c r="P35" s="80" t="s">
        <v>30</v>
      </c>
      <c r="Q35" s="350" t="s">
        <v>53</v>
      </c>
      <c r="R35" s="374" t="s">
        <v>54</v>
      </c>
      <c r="S35" s="350" t="s">
        <v>54</v>
      </c>
      <c r="T35" s="80" t="s">
        <v>55</v>
      </c>
      <c r="U35" s="17" t="s">
        <v>56</v>
      </c>
      <c r="V35" s="83" t="s">
        <v>57</v>
      </c>
    </row>
    <row r="36" spans="1:22" ht="33" customHeight="1" thickBot="1" x14ac:dyDescent="0.3">
      <c r="A36" s="355"/>
      <c r="B36" s="18"/>
      <c r="C36" s="33"/>
      <c r="D36" s="19" t="s">
        <v>58</v>
      </c>
      <c r="E36" s="19" t="s">
        <v>59</v>
      </c>
      <c r="F36" s="33" t="s">
        <v>60</v>
      </c>
      <c r="G36" s="33" t="s">
        <v>61</v>
      </c>
      <c r="H36" s="33" t="s">
        <v>62</v>
      </c>
      <c r="I36" s="33" t="s">
        <v>20</v>
      </c>
      <c r="J36" s="351"/>
      <c r="K36" s="351"/>
      <c r="L36" s="353"/>
      <c r="M36" s="349"/>
      <c r="N36" s="19" t="s">
        <v>58</v>
      </c>
      <c r="O36" s="33" t="s">
        <v>59</v>
      </c>
      <c r="P36" s="33" t="s">
        <v>63</v>
      </c>
      <c r="Q36" s="351"/>
      <c r="R36" s="375"/>
      <c r="S36" s="351"/>
      <c r="T36" s="81" t="s">
        <v>64</v>
      </c>
      <c r="U36" s="20"/>
      <c r="V36" s="85"/>
    </row>
    <row r="37" spans="1:22" ht="15.75" thickBot="1" x14ac:dyDescent="0.3"/>
    <row r="38" spans="1:22" ht="15.75" customHeight="1" thickBot="1" x14ac:dyDescent="0.3">
      <c r="A38" s="345" t="s">
        <v>116</v>
      </c>
      <c r="B38" s="346"/>
      <c r="C38" s="346"/>
      <c r="D38" s="346"/>
      <c r="E38" s="346"/>
      <c r="F38" s="346"/>
      <c r="G38" s="346"/>
      <c r="H38" s="346"/>
      <c r="I38" s="346"/>
      <c r="J38" s="346"/>
      <c r="K38" s="346"/>
      <c r="L38" s="346"/>
      <c r="M38" s="346"/>
      <c r="N38" s="346"/>
      <c r="O38" s="346"/>
      <c r="P38" s="346"/>
      <c r="Q38" s="346"/>
      <c r="R38" s="346"/>
      <c r="S38" s="346"/>
      <c r="T38" s="346"/>
      <c r="U38" s="346"/>
      <c r="V38" s="347"/>
    </row>
    <row r="39" spans="1:22" s="11" customFormat="1" ht="23.25" thickBot="1" x14ac:dyDescent="0.25">
      <c r="A39" s="61" t="str">
        <f>'scenario input table'!A34</f>
        <v>ADIF</v>
      </c>
      <c r="B39" s="62" t="str">
        <f>'scenario input table'!B34</f>
        <v>Ávila - Madrid</v>
      </c>
      <c r="C39" s="62" t="str">
        <f>'scenario input table'!C34</f>
        <v>Ávila - Madrid</v>
      </c>
      <c r="D39" s="23" t="str">
        <f>'scenario input table'!D34</f>
        <v>x</v>
      </c>
      <c r="E39" s="23" t="str">
        <f>'scenario input table'!E34</f>
        <v>x</v>
      </c>
      <c r="F39" s="31" t="str">
        <f>'scenario input table'!F34</f>
        <v>3 kV DC</v>
      </c>
      <c r="G39" s="23">
        <f>'scenario input table'!G34</f>
        <v>480</v>
      </c>
      <c r="H39" s="23" t="str">
        <f>'scenario input table'!H34</f>
        <v>D4</v>
      </c>
      <c r="I39" s="23">
        <f>'scenario input table'!I34</f>
        <v>2</v>
      </c>
      <c r="J39" s="23" t="str">
        <f>'scenario input table'!J34</f>
        <v>IB</v>
      </c>
      <c r="K39" s="23">
        <f>'scenario input table'!K34</f>
        <v>0</v>
      </c>
      <c r="L39" s="23">
        <f>'scenario input table'!L34</f>
        <v>0</v>
      </c>
      <c r="M39" s="23" t="str">
        <f>'scenario input table'!M34</f>
        <v>ASFA</v>
      </c>
      <c r="N39" s="23">
        <f>'scenario input table'!N34</f>
        <v>0</v>
      </c>
      <c r="O39" s="31" t="str">
        <f>'scenario input table'!O34</f>
        <v xml:space="preserve">no restriction up to 120 </v>
      </c>
      <c r="P39" s="23">
        <f>'scenario input table'!P34</f>
        <v>121</v>
      </c>
      <c r="Q39" s="23" t="str">
        <f>'scenario input table'!Q34</f>
        <v>1300t Elect.</v>
      </c>
      <c r="R39" s="23">
        <f>'scenario input table'!R34</f>
        <v>0</v>
      </c>
      <c r="S39" s="23">
        <f>'scenario input table'!S34</f>
        <v>18</v>
      </c>
      <c r="T39" s="31">
        <f>'scenario input table'!T34</f>
        <v>0</v>
      </c>
      <c r="U39" s="23" t="str">
        <f>'scenario input table'!U34</f>
        <v>Iberian gauge</v>
      </c>
      <c r="V39" s="48" t="str">
        <f>'scenario input table'!V34</f>
        <v>Good</v>
      </c>
    </row>
    <row r="40" spans="1:22" ht="15.75" thickBot="1" x14ac:dyDescent="0.3"/>
    <row r="41" spans="1:22" ht="15.75" x14ac:dyDescent="0.25">
      <c r="A41" s="371" t="s">
        <v>117</v>
      </c>
      <c r="B41" s="372"/>
      <c r="C41" s="372"/>
      <c r="D41" s="372"/>
      <c r="E41" s="372"/>
      <c r="F41" s="372"/>
      <c r="G41" s="372"/>
      <c r="H41" s="372"/>
      <c r="I41" s="372"/>
      <c r="J41" s="372"/>
      <c r="K41" s="372"/>
      <c r="L41" s="372"/>
      <c r="M41" s="372"/>
      <c r="N41" s="372"/>
      <c r="O41" s="372"/>
      <c r="P41" s="372"/>
      <c r="Q41" s="372"/>
      <c r="R41" s="372"/>
      <c r="S41" s="372"/>
      <c r="T41" s="372"/>
      <c r="U41" s="372"/>
      <c r="V41" s="373"/>
    </row>
    <row r="42" spans="1:22" s="16" customFormat="1" ht="33.75" x14ac:dyDescent="0.25">
      <c r="A42" s="66" t="str">
        <f>'scenario input table'!A53</f>
        <v>ADIF</v>
      </c>
      <c r="B42" s="42" t="str">
        <f>'scenario input table'!B53</f>
        <v>Mérida - Aljucén</v>
      </c>
      <c r="C42" s="42" t="str">
        <f>'scenario input table'!C53</f>
        <v>Medina del Campo - Salamanca - Fuentes de Oñoro / Vilar Formoso (SP/PT border)</v>
      </c>
      <c r="D42" s="32" t="str">
        <f>'scenario input table'!D53</f>
        <v>x</v>
      </c>
      <c r="E42" s="32" t="str">
        <f>'scenario input table'!E53</f>
        <v>x</v>
      </c>
      <c r="F42" s="32" t="str">
        <f>'scenario input table'!F53</f>
        <v>25 kV / not electrified</v>
      </c>
      <c r="G42" s="32">
        <f>'scenario input table'!G53</f>
        <v>550</v>
      </c>
      <c r="H42" s="32" t="str">
        <f>'scenario input table'!H53</f>
        <v>D4</v>
      </c>
      <c r="I42" s="32">
        <f>'scenario input table'!I53</f>
        <v>1</v>
      </c>
      <c r="J42" s="32" t="str">
        <f>'scenario input table'!J53</f>
        <v>IB</v>
      </c>
      <c r="K42" s="32">
        <f>'scenario input table'!K53</f>
        <v>0</v>
      </c>
      <c r="L42" s="32">
        <f>'scenario input table'!L53</f>
        <v>0</v>
      </c>
      <c r="M42" s="32" t="str">
        <f>'scenario input table'!M53</f>
        <v xml:space="preserve">ASFA </v>
      </c>
      <c r="N42" s="32">
        <f>'scenario input table'!N53</f>
        <v>0</v>
      </c>
      <c r="O42" s="32" t="str">
        <f>'scenario input table'!O53</f>
        <v xml:space="preserve">no restriction up to 120 </v>
      </c>
      <c r="P42" s="32" t="str">
        <f>'scenario input table'!P53</f>
        <v>appr. 202 (excl. Portugal)</v>
      </c>
      <c r="Q42" s="32" t="str">
        <f>'scenario input table'!Q53</f>
        <v>1300t Diesel</v>
      </c>
      <c r="R42" s="32">
        <f>'scenario input table'!R53</f>
        <v>0</v>
      </c>
      <c r="S42" s="32">
        <f>'scenario input table'!S53</f>
        <v>18</v>
      </c>
      <c r="T42" s="32" t="str">
        <f>'scenario input table'!T53</f>
        <v>Fuentes de Oñoro (PT Border)</v>
      </c>
      <c r="U42" s="32" t="str">
        <f>'scenario input table'!U53</f>
        <v>Iberian gauge</v>
      </c>
      <c r="V42" s="37" t="str">
        <f>'scenario input table'!V53</f>
        <v>Good</v>
      </c>
    </row>
    <row r="43" spans="1:22" s="16" customFormat="1" ht="33.75" x14ac:dyDescent="0.25">
      <c r="A43" s="67" t="str">
        <f>'scenario input table'!A67</f>
        <v>IP</v>
      </c>
      <c r="B43" s="65" t="str">
        <f>'scenario input table'!B67</f>
        <v>Fuentes de Oñoro / Vilar Formoso (SP/PT border) - Guarda</v>
      </c>
      <c r="C43" s="65" t="str">
        <f>'scenario input table'!C67</f>
        <v>Fuentes de Oñoro / Vilar Formoso (SP/PT border) - Guarda</v>
      </c>
      <c r="D43" s="34" t="str">
        <f>'scenario input table'!D67</f>
        <v>x</v>
      </c>
      <c r="E43" s="34" t="str">
        <f>'scenario input table'!E67</f>
        <v>x</v>
      </c>
      <c r="F43" s="34" t="str">
        <f>'scenario input table'!F67</f>
        <v>25 kV</v>
      </c>
      <c r="G43" s="34">
        <f>'scenario input table'!G67</f>
        <v>515</v>
      </c>
      <c r="H43" s="34" t="str">
        <f>'scenario input table'!H67</f>
        <v>D4</v>
      </c>
      <c r="I43" s="34">
        <f>'scenario input table'!I67</f>
        <v>1</v>
      </c>
      <c r="J43" s="34" t="str">
        <f>'scenario input table'!J67</f>
        <v>IB</v>
      </c>
      <c r="K43" s="34" t="str">
        <f>'scenario input table'!K67</f>
        <v>CPb+</v>
      </c>
      <c r="L43" s="34">
        <f>'scenario input table'!L67</f>
        <v>0</v>
      </c>
      <c r="M43" s="34" t="str">
        <f>'scenario input table'!M67</f>
        <v>Convel</v>
      </c>
      <c r="N43" s="34">
        <f>'scenario input table'!N67</f>
        <v>0</v>
      </c>
      <c r="O43" s="34">
        <f>'scenario input table'!O67</f>
        <v>120</v>
      </c>
      <c r="P43" s="34">
        <f>'scenario input table'!P67</f>
        <v>46</v>
      </c>
      <c r="Q43" s="34" t="str">
        <f>'scenario input table'!Q67</f>
        <v>1000 (siemens 5600)</v>
      </c>
      <c r="R43" s="34">
        <f>'scenario input table'!R67</f>
        <v>0</v>
      </c>
      <c r="S43" s="34">
        <f>'scenario input table'!S67</f>
        <v>19</v>
      </c>
      <c r="T43" s="34" t="str">
        <f>'scenario input table'!T67</f>
        <v>SP</v>
      </c>
      <c r="U43" s="34" t="str">
        <f>'scenario input table'!U67</f>
        <v>Iberian gauge</v>
      </c>
      <c r="V43" s="112" t="str">
        <f>'scenario input table'!V55</f>
        <v>Good</v>
      </c>
    </row>
    <row r="44" spans="1:22" s="16" customFormat="1" ht="22.5" x14ac:dyDescent="0.25">
      <c r="A44" s="67" t="str">
        <f>'scenario input table'!A66</f>
        <v>IP</v>
      </c>
      <c r="B44" s="65" t="str">
        <f>'scenario input table'!B66</f>
        <v>Guarda - Pampilhosa - Abrantes</v>
      </c>
      <c r="C44" s="65" t="str">
        <f>'scenario input table'!C66</f>
        <v>Guarda - Pampilhosa - Entroncamento - Abrantes</v>
      </c>
      <c r="D44" s="34" t="str">
        <f>'scenario input table'!D66</f>
        <v>x</v>
      </c>
      <c r="E44" s="34" t="str">
        <f>'scenario input table'!E66</f>
        <v>x</v>
      </c>
      <c r="F44" s="34" t="str">
        <f>'scenario input table'!F66</f>
        <v>25 kV</v>
      </c>
      <c r="G44" s="34">
        <f>'scenario input table'!G66</f>
        <v>500</v>
      </c>
      <c r="H44" s="34" t="str">
        <f>'scenario input table'!H66</f>
        <v>D4</v>
      </c>
      <c r="I44" s="34" t="str">
        <f>'scenario input table'!I66</f>
        <v>1-2</v>
      </c>
      <c r="J44" s="34" t="str">
        <f>'scenario input table'!J66</f>
        <v>IB</v>
      </c>
      <c r="K44" s="34" t="str">
        <f>'scenario input table'!K66</f>
        <v xml:space="preserve"> CPb+</v>
      </c>
      <c r="L44" s="34">
        <f>'scenario input table'!L66</f>
        <v>0</v>
      </c>
      <c r="M44" s="34" t="str">
        <f>'scenario input table'!M67</f>
        <v>Convel</v>
      </c>
      <c r="N44" s="34">
        <f>'scenario input table'!N66</f>
        <v>0</v>
      </c>
      <c r="O44" s="34" t="str">
        <f>'scenario input table'!O66</f>
        <v>90 - 120</v>
      </c>
      <c r="P44" s="34">
        <f>'scenario input table'!P66</f>
        <v>307</v>
      </c>
      <c r="Q44" s="34" t="str">
        <f>'scenario input table'!Q66</f>
        <v>900 (siemens 5600)</v>
      </c>
      <c r="R44" s="34">
        <f>'scenario input table'!R66</f>
        <v>0</v>
      </c>
      <c r="S44" s="34">
        <f>'scenario input table'!S66</f>
        <v>22</v>
      </c>
      <c r="T44" s="34">
        <f>'scenario input table'!T66</f>
        <v>0</v>
      </c>
      <c r="U44" s="34" t="str">
        <f>'scenario input table'!U66</f>
        <v>Iberian gauge</v>
      </c>
      <c r="V44" s="112" t="str">
        <f>'scenario input table'!V55</f>
        <v>Good</v>
      </c>
    </row>
    <row r="45" spans="1:22" s="16" customFormat="1" ht="27.75" customHeight="1" x14ac:dyDescent="0.25">
      <c r="A45" s="67" t="str">
        <f>'scenario input table'!A68</f>
        <v>IP</v>
      </c>
      <c r="B45" s="65" t="str">
        <f>'scenario input table'!B68</f>
        <v>Fuentes de Oñoro / Vilar Formoso (SP/PT border) - Guarda</v>
      </c>
      <c r="C45" s="65" t="str">
        <f>'scenario input table'!C68</f>
        <v>Elvas / Badajoz (PT/SP Border)  - Abrantes</v>
      </c>
      <c r="D45" s="34" t="str">
        <f>'scenario input table'!D68</f>
        <v>x</v>
      </c>
      <c r="E45" s="34" t="str">
        <f>'scenario input table'!E68</f>
        <v>x</v>
      </c>
      <c r="F45" s="34" t="str">
        <f>'scenario input table'!F68</f>
        <v>-</v>
      </c>
      <c r="G45" s="34">
        <v>500</v>
      </c>
      <c r="H45" s="34" t="str">
        <f>'scenario input table'!H68</f>
        <v>D4</v>
      </c>
      <c r="I45" s="34">
        <f>'scenario input table'!I68</f>
        <v>1</v>
      </c>
      <c r="J45" s="34" t="str">
        <f>'scenario input table'!J68</f>
        <v>IB</v>
      </c>
      <c r="K45" s="34" t="str">
        <f>'scenario input table'!K68</f>
        <v>CPb</v>
      </c>
      <c r="L45" s="34">
        <f>'scenario input table'!L68</f>
        <v>0</v>
      </c>
      <c r="M45" s="34" t="str">
        <f>'scenario input table'!M68</f>
        <v>RCT</v>
      </c>
      <c r="N45" s="34">
        <f>'scenario input table'!N68</f>
        <v>0</v>
      </c>
      <c r="O45" s="34">
        <f>'scenario input table'!O68</f>
        <v>90</v>
      </c>
      <c r="P45" s="34">
        <f>'scenario input table'!P68</f>
        <v>141</v>
      </c>
      <c r="Q45" s="34" t="str">
        <f>'scenario input table'!Q68</f>
        <v>1410 (vossloh euro 400)</v>
      </c>
      <c r="R45" s="34">
        <f>'scenario input table'!R68</f>
        <v>0</v>
      </c>
      <c r="S45" s="34">
        <f>'scenario input table'!S68</f>
        <v>17</v>
      </c>
      <c r="T45" s="34" t="str">
        <f>'scenario input table'!T68</f>
        <v>SP</v>
      </c>
      <c r="U45" s="34" t="str">
        <f>'scenario input table'!U68</f>
        <v>Iberian gauge</v>
      </c>
      <c r="V45" s="112" t="str">
        <f>'scenario input table'!V55</f>
        <v>Good</v>
      </c>
    </row>
    <row r="46" spans="1:22" ht="34.5" thickBot="1" x14ac:dyDescent="0.3">
      <c r="A46" s="68" t="str">
        <f>'scenario input table'!A35</f>
        <v>ADIF</v>
      </c>
      <c r="B46" s="43" t="str">
        <f>'scenario input table'!B35</f>
        <v>Ávila - Madrid</v>
      </c>
      <c r="C46" s="43" t="str">
        <f>'scenario input table'!C35</f>
        <v>Elvas / Badajoz (PT/SP Border) - Aljucén - Manzanares - Alcázar - Madrid Belt</v>
      </c>
      <c r="D46" s="29" t="str">
        <f>'scenario input table'!D35</f>
        <v>x</v>
      </c>
      <c r="E46" s="29" t="str">
        <f>'scenario input table'!E35</f>
        <v>x</v>
      </c>
      <c r="F46" s="29" t="str">
        <f>'scenario input table'!F35</f>
        <v>3 kV DC / not electrified</v>
      </c>
      <c r="G46" s="29">
        <f>'scenario input table'!G35</f>
        <v>400</v>
      </c>
      <c r="H46" s="29" t="str">
        <f>'scenario input table'!H35</f>
        <v>D4</v>
      </c>
      <c r="I46" s="29">
        <f>'scenario input table'!I35</f>
        <v>1</v>
      </c>
      <c r="J46" s="29" t="str">
        <f>'scenario input table'!J35</f>
        <v>IB</v>
      </c>
      <c r="K46" s="29">
        <f>'scenario input table'!K35</f>
        <v>0</v>
      </c>
      <c r="L46" s="29">
        <f>'scenario input table'!L35</f>
        <v>0</v>
      </c>
      <c r="M46" s="29" t="str">
        <f>'scenario input table'!M35</f>
        <v>ASFA</v>
      </c>
      <c r="N46" s="29">
        <f>'scenario input table'!N35</f>
        <v>0</v>
      </c>
      <c r="O46" s="29" t="str">
        <f>'scenario input table'!O35</f>
        <v xml:space="preserve">no restriction up to 120 </v>
      </c>
      <c r="P46" s="29" t="str">
        <f>'scenario input table'!P35</f>
        <v>appr. 610 (excl.Portugal)</v>
      </c>
      <c r="Q46" s="29" t="str">
        <f>'scenario input table'!Q35</f>
        <v>1300t Diesel</v>
      </c>
      <c r="R46" s="29">
        <f>'scenario input table'!R35</f>
        <v>0</v>
      </c>
      <c r="S46" s="29">
        <f>'scenario input table'!S35</f>
        <v>17</v>
      </c>
      <c r="T46" s="29" t="str">
        <f>'scenario input table'!T35</f>
        <v>Badajoz (PT Border)</v>
      </c>
      <c r="U46" s="29" t="str">
        <f>'scenario input table'!U35</f>
        <v>Iberian gauge</v>
      </c>
      <c r="V46" s="25" t="str">
        <f>'scenario input table'!V35</f>
        <v>Good, except sections within Madrid Belt which could be Limited</v>
      </c>
    </row>
    <row r="47" spans="1:22" ht="15.75" thickBot="1" x14ac:dyDescent="0.3">
      <c r="A47" s="47"/>
      <c r="B47" s="47"/>
      <c r="C47" s="47"/>
      <c r="D47" s="16"/>
      <c r="E47" s="16"/>
      <c r="F47" s="46"/>
      <c r="G47" s="16"/>
      <c r="H47" s="16"/>
      <c r="I47" s="16"/>
      <c r="J47" s="16"/>
      <c r="K47" s="16"/>
      <c r="L47" s="16"/>
      <c r="M47" s="16"/>
      <c r="N47" s="16"/>
      <c r="O47" s="46"/>
      <c r="P47" s="46"/>
      <c r="Q47" s="46"/>
      <c r="R47" s="16"/>
      <c r="S47" s="16"/>
      <c r="T47" s="46"/>
      <c r="U47" s="16"/>
      <c r="V47" s="46"/>
    </row>
    <row r="48" spans="1:22" ht="15.75" x14ac:dyDescent="0.25">
      <c r="A48" s="371" t="s">
        <v>118</v>
      </c>
      <c r="B48" s="372"/>
      <c r="C48" s="372"/>
      <c r="D48" s="372"/>
      <c r="E48" s="372"/>
      <c r="F48" s="372"/>
      <c r="G48" s="372"/>
      <c r="H48" s="372"/>
      <c r="I48" s="372"/>
      <c r="J48" s="372"/>
      <c r="K48" s="372"/>
      <c r="L48" s="372"/>
      <c r="M48" s="372"/>
      <c r="N48" s="372"/>
      <c r="O48" s="372"/>
      <c r="P48" s="372"/>
      <c r="Q48" s="372"/>
      <c r="R48" s="372"/>
      <c r="S48" s="372"/>
      <c r="T48" s="372"/>
      <c r="U48" s="372"/>
      <c r="V48" s="373"/>
    </row>
    <row r="49" spans="1:22" ht="33.75" x14ac:dyDescent="0.25">
      <c r="A49" s="66" t="str">
        <f>'scenario input table'!A53</f>
        <v>ADIF</v>
      </c>
      <c r="B49" s="42" t="str">
        <f>'scenario input table'!B53</f>
        <v>Mérida - Aljucén</v>
      </c>
      <c r="C49" s="42" t="str">
        <f>'scenario input table'!C53</f>
        <v>Medina del Campo - Salamanca - Fuentes de Oñoro / Vilar Formoso (SP/PT border)</v>
      </c>
      <c r="D49" s="32" t="str">
        <f>'scenario input table'!D53</f>
        <v>x</v>
      </c>
      <c r="E49" s="32" t="str">
        <f>'scenario input table'!E53</f>
        <v>x</v>
      </c>
      <c r="F49" s="32" t="str">
        <f>'scenario input table'!F53</f>
        <v>25 kV / not electrified</v>
      </c>
      <c r="G49" s="32">
        <f>'scenario input table'!G53</f>
        <v>550</v>
      </c>
      <c r="H49" s="32" t="str">
        <f>'scenario input table'!H53</f>
        <v>D4</v>
      </c>
      <c r="I49" s="32">
        <f>'scenario input table'!I53</f>
        <v>1</v>
      </c>
      <c r="J49" s="32" t="str">
        <f>'scenario input table'!J53</f>
        <v>IB</v>
      </c>
      <c r="K49" s="32">
        <f>'scenario input table'!K53</f>
        <v>0</v>
      </c>
      <c r="L49" s="32">
        <f>'scenario input table'!L53</f>
        <v>0</v>
      </c>
      <c r="M49" s="32" t="str">
        <f>'scenario input table'!M53</f>
        <v xml:space="preserve">ASFA </v>
      </c>
      <c r="N49" s="32">
        <f>'scenario input table'!N53</f>
        <v>0</v>
      </c>
      <c r="O49" s="32" t="str">
        <f>'scenario input table'!O53</f>
        <v xml:space="preserve">no restriction up to 120 </v>
      </c>
      <c r="P49" s="32" t="str">
        <f>'scenario input table'!P53</f>
        <v>appr. 202 (excl. Portugal)</v>
      </c>
      <c r="Q49" s="32" t="str">
        <f>'scenario input table'!Q53</f>
        <v>1300t Diesel</v>
      </c>
      <c r="R49" s="32">
        <f>'scenario input table'!R53</f>
        <v>0</v>
      </c>
      <c r="S49" s="32">
        <f>'scenario input table'!S53</f>
        <v>18</v>
      </c>
      <c r="T49" s="32" t="str">
        <f>'scenario input table'!T53</f>
        <v>Fuentes de Oñoro (PT Border)</v>
      </c>
      <c r="U49" s="32" t="str">
        <f>'scenario input table'!U53</f>
        <v>Iberian gauge</v>
      </c>
      <c r="V49" s="37" t="str">
        <f>'scenario input table'!V53</f>
        <v>Good</v>
      </c>
    </row>
    <row r="50" spans="1:22" ht="33.75" x14ac:dyDescent="0.25">
      <c r="A50" s="67" t="str">
        <f>'scenario input table'!A67</f>
        <v>IP</v>
      </c>
      <c r="B50" s="65" t="str">
        <f>'scenario input table'!B67</f>
        <v>Fuentes de Oñoro / Vilar Formoso (SP/PT border) - Guarda</v>
      </c>
      <c r="C50" s="65" t="str">
        <f>'scenario input table'!C67</f>
        <v>Fuentes de Oñoro / Vilar Formoso (SP/PT border) - Guarda</v>
      </c>
      <c r="D50" s="34" t="str">
        <f>'scenario input table'!D67</f>
        <v>x</v>
      </c>
      <c r="E50" s="34" t="str">
        <f>'scenario input table'!E67</f>
        <v>x</v>
      </c>
      <c r="F50" s="34" t="str">
        <f>'scenario input table'!F67</f>
        <v>25 kV</v>
      </c>
      <c r="G50" s="34">
        <f>'scenario input table'!G67</f>
        <v>515</v>
      </c>
      <c r="H50" s="34" t="str">
        <f>'scenario input table'!H67</f>
        <v>D4</v>
      </c>
      <c r="I50" s="34">
        <f>'scenario input table'!I67</f>
        <v>1</v>
      </c>
      <c r="J50" s="34" t="str">
        <f>'scenario input table'!J67</f>
        <v>IB</v>
      </c>
      <c r="K50" s="34" t="str">
        <f>'scenario input table'!K67</f>
        <v>CPb+</v>
      </c>
      <c r="L50" s="34">
        <f>'scenario input table'!L67</f>
        <v>0</v>
      </c>
      <c r="M50" s="34" t="str">
        <f>'scenario input table'!M67</f>
        <v>Convel</v>
      </c>
      <c r="N50" s="34">
        <f>'scenario input table'!N67</f>
        <v>0</v>
      </c>
      <c r="O50" s="34">
        <f>'scenario input table'!O67</f>
        <v>120</v>
      </c>
      <c r="P50" s="34">
        <f>'scenario input table'!P67</f>
        <v>46</v>
      </c>
      <c r="Q50" s="34" t="str">
        <f>'scenario input table'!Q67</f>
        <v>1000 (siemens 5600)</v>
      </c>
      <c r="R50" s="34">
        <f>'scenario input table'!R67</f>
        <v>0</v>
      </c>
      <c r="S50" s="34">
        <f>'scenario input table'!S67</f>
        <v>19</v>
      </c>
      <c r="T50" s="34" t="str">
        <f>'scenario input table'!T67</f>
        <v>SP</v>
      </c>
      <c r="U50" s="34" t="str">
        <f>'scenario input table'!U67</f>
        <v>Iberian gauge</v>
      </c>
      <c r="V50" s="112" t="str">
        <f>'scenario input table'!V55</f>
        <v>Good</v>
      </c>
    </row>
    <row r="51" spans="1:22" ht="22.5" x14ac:dyDescent="0.25">
      <c r="A51" s="67" t="str">
        <f>'scenario input table'!A64</f>
        <v>IP</v>
      </c>
      <c r="B51" s="65">
        <f>'scenario input table'!B64</f>
        <v>0</v>
      </c>
      <c r="C51" s="65" t="str">
        <f>'scenario input table'!C64</f>
        <v>Guarda - Abrantes</v>
      </c>
      <c r="D51" s="34" t="str">
        <f>'scenario input table'!D64</f>
        <v>x</v>
      </c>
      <c r="E51" s="34" t="str">
        <f>'scenario input table'!E64</f>
        <v>x</v>
      </c>
      <c r="F51" s="34" t="str">
        <f>'scenario input table'!F64</f>
        <v>25 kV</v>
      </c>
      <c r="G51" s="34">
        <f>'scenario input table'!G64</f>
        <v>500</v>
      </c>
      <c r="H51" s="34" t="str">
        <f>'scenario input table'!H64</f>
        <v>D2</v>
      </c>
      <c r="I51" s="34">
        <f>'scenario input table'!I64</f>
        <v>1</v>
      </c>
      <c r="J51" s="34" t="str">
        <f>'scenario input table'!J64</f>
        <v>IB</v>
      </c>
      <c r="K51" s="34" t="str">
        <f>'scenario input table'!K64</f>
        <v>CPb+</v>
      </c>
      <c r="L51" s="34">
        <f>'scenario input table'!L64</f>
        <v>0</v>
      </c>
      <c r="M51" s="34" t="str">
        <f>'scenario input table'!M64</f>
        <v>Convel</v>
      </c>
      <c r="N51" s="34">
        <f>'scenario input table'!N64</f>
        <v>0</v>
      </c>
      <c r="O51" s="34">
        <f>'scenario input table'!O64</f>
        <v>100</v>
      </c>
      <c r="P51" s="34">
        <f>'scenario input table'!P64</f>
        <v>212</v>
      </c>
      <c r="Q51" s="34" t="str">
        <f>'scenario input table'!Q64</f>
        <v>900 (siemens 5600)</v>
      </c>
      <c r="R51" s="34">
        <f>'scenario input table'!R64</f>
        <v>0</v>
      </c>
      <c r="S51" s="34">
        <f>'scenario input table'!S64</f>
        <v>22</v>
      </c>
      <c r="T51" s="34">
        <f>'scenario input table'!T64</f>
        <v>0</v>
      </c>
      <c r="U51" s="34" t="str">
        <f>'scenario input table'!U64</f>
        <v>Iberian gauge</v>
      </c>
      <c r="V51" s="112" t="str">
        <f>'scenario input table'!V55</f>
        <v>Good</v>
      </c>
    </row>
    <row r="52" spans="1:22" ht="22.5" x14ac:dyDescent="0.25">
      <c r="A52" s="67" t="str">
        <f>'scenario input table'!A68</f>
        <v>IP</v>
      </c>
      <c r="B52" s="65" t="str">
        <f>'scenario input table'!B68</f>
        <v>Fuentes de Oñoro / Vilar Formoso (SP/PT border) - Guarda</v>
      </c>
      <c r="C52" s="65" t="str">
        <f>'scenario input table'!C68</f>
        <v>Elvas / Badajoz (PT/SP Border)  - Abrantes</v>
      </c>
      <c r="D52" s="34" t="str">
        <f>'scenario input table'!D68</f>
        <v>x</v>
      </c>
      <c r="E52" s="34" t="str">
        <f>'scenario input table'!E68</f>
        <v>x</v>
      </c>
      <c r="F52" s="34" t="str">
        <f>'scenario input table'!F68</f>
        <v>-</v>
      </c>
      <c r="G52" s="34">
        <v>500</v>
      </c>
      <c r="H52" s="34" t="str">
        <f>'scenario input table'!H68</f>
        <v>D4</v>
      </c>
      <c r="I52" s="34">
        <f>'scenario input table'!I68</f>
        <v>1</v>
      </c>
      <c r="J52" s="34" t="str">
        <f>'scenario input table'!J68</f>
        <v>IB</v>
      </c>
      <c r="K52" s="34" t="str">
        <f>'scenario input table'!K68</f>
        <v>CPb</v>
      </c>
      <c r="L52" s="34">
        <f>'scenario input table'!L68</f>
        <v>0</v>
      </c>
      <c r="M52" s="34" t="str">
        <f>'scenario input table'!M68</f>
        <v>RCT</v>
      </c>
      <c r="N52" s="34">
        <f>'scenario input table'!N68</f>
        <v>0</v>
      </c>
      <c r="O52" s="34">
        <f>'scenario input table'!O68</f>
        <v>90</v>
      </c>
      <c r="P52" s="34">
        <f>'scenario input table'!P68</f>
        <v>141</v>
      </c>
      <c r="Q52" s="34" t="str">
        <f>'scenario input table'!Q68</f>
        <v>1410 (vossloh euro 400)</v>
      </c>
      <c r="R52" s="34">
        <f>'scenario input table'!R68</f>
        <v>0</v>
      </c>
      <c r="S52" s="34">
        <f>'scenario input table'!S68</f>
        <v>17</v>
      </c>
      <c r="T52" s="34" t="str">
        <f>'scenario input table'!T68</f>
        <v>SP</v>
      </c>
      <c r="U52" s="34" t="str">
        <f>'scenario input table'!U68</f>
        <v>Iberian gauge</v>
      </c>
      <c r="V52" s="112" t="str">
        <f>'scenario input table'!V55</f>
        <v>Good</v>
      </c>
    </row>
    <row r="53" spans="1:22" ht="34.5" thickBot="1" x14ac:dyDescent="0.3">
      <c r="A53" s="68" t="str">
        <f>'scenario input table'!A35</f>
        <v>ADIF</v>
      </c>
      <c r="B53" s="43" t="str">
        <f>'scenario input table'!B35</f>
        <v>Ávila - Madrid</v>
      </c>
      <c r="C53" s="43" t="str">
        <f>'scenario input table'!C35</f>
        <v>Elvas / Badajoz (PT/SP Border) - Aljucén - Manzanares - Alcázar - Madrid Belt</v>
      </c>
      <c r="D53" s="29" t="str">
        <f>'scenario input table'!D35</f>
        <v>x</v>
      </c>
      <c r="E53" s="29" t="str">
        <f>'scenario input table'!E35</f>
        <v>x</v>
      </c>
      <c r="F53" s="29" t="str">
        <f>'scenario input table'!F35</f>
        <v>3 kV DC / not electrified</v>
      </c>
      <c r="G53" s="29">
        <f>'scenario input table'!G35</f>
        <v>400</v>
      </c>
      <c r="H53" s="29" t="str">
        <f>'scenario input table'!H35</f>
        <v>D4</v>
      </c>
      <c r="I53" s="29">
        <f>'scenario input table'!I35</f>
        <v>1</v>
      </c>
      <c r="J53" s="29" t="str">
        <f>'scenario input table'!J35</f>
        <v>IB</v>
      </c>
      <c r="K53" s="29">
        <f>'scenario input table'!K35</f>
        <v>0</v>
      </c>
      <c r="L53" s="29">
        <f>'scenario input table'!L35</f>
        <v>0</v>
      </c>
      <c r="M53" s="29" t="str">
        <f>'scenario input table'!M35</f>
        <v>ASFA</v>
      </c>
      <c r="N53" s="29">
        <f>'scenario input table'!N35</f>
        <v>0</v>
      </c>
      <c r="O53" s="29" t="str">
        <f>'scenario input table'!O35</f>
        <v xml:space="preserve">no restriction up to 120 </v>
      </c>
      <c r="P53" s="29" t="str">
        <f>'scenario input table'!P35</f>
        <v>appr. 610 (excl.Portugal)</v>
      </c>
      <c r="Q53" s="29" t="str">
        <f>'scenario input table'!Q35</f>
        <v>1300t Diesel</v>
      </c>
      <c r="R53" s="29">
        <f>'scenario input table'!R35</f>
        <v>0</v>
      </c>
      <c r="S53" s="29">
        <f>'scenario input table'!S35</f>
        <v>17</v>
      </c>
      <c r="T53" s="29" t="str">
        <f>'scenario input table'!T35</f>
        <v>Badajoz (PT Border)</v>
      </c>
      <c r="U53" s="29" t="str">
        <f>'scenario input table'!U35</f>
        <v>Iberian gauge</v>
      </c>
      <c r="V53" s="25" t="str">
        <f>'scenario input table'!V35</f>
        <v>Good, except sections within Madrid Belt which could be Limited</v>
      </c>
    </row>
    <row r="54" spans="1:22" ht="15.75" thickBot="1" x14ac:dyDescent="0.3">
      <c r="A54" s="47"/>
      <c r="B54" s="47"/>
      <c r="C54" s="47"/>
      <c r="D54" s="16"/>
      <c r="E54" s="16"/>
      <c r="F54" s="46"/>
      <c r="G54" s="16"/>
      <c r="H54" s="16"/>
      <c r="I54" s="16"/>
      <c r="J54" s="16"/>
      <c r="K54" s="16"/>
      <c r="L54" s="16"/>
      <c r="M54" s="16"/>
      <c r="N54" s="16"/>
      <c r="O54" s="46"/>
      <c r="P54" s="46"/>
      <c r="Q54" s="46"/>
      <c r="R54" s="16"/>
      <c r="S54" s="16"/>
      <c r="T54" s="46"/>
      <c r="U54" s="16"/>
      <c r="V54" s="46"/>
    </row>
    <row r="55" spans="1:22" ht="15.75" customHeight="1" thickBot="1" x14ac:dyDescent="0.3">
      <c r="A55" s="342" t="s">
        <v>119</v>
      </c>
      <c r="B55" s="343"/>
      <c r="C55" s="343"/>
      <c r="D55" s="343"/>
      <c r="E55" s="343"/>
      <c r="F55" s="343"/>
      <c r="G55" s="343"/>
      <c r="H55" s="343"/>
      <c r="I55" s="343"/>
      <c r="J55" s="343"/>
      <c r="K55" s="343"/>
      <c r="L55" s="343"/>
      <c r="M55" s="343"/>
      <c r="N55" s="343"/>
      <c r="O55" s="343"/>
      <c r="P55" s="343"/>
      <c r="Q55" s="343"/>
      <c r="R55" s="343"/>
      <c r="S55" s="343"/>
      <c r="T55" s="343"/>
      <c r="U55" s="343"/>
      <c r="V55" s="344"/>
    </row>
    <row r="56" spans="1:22" s="16" customFormat="1" ht="34.5" thickBot="1" x14ac:dyDescent="0.3">
      <c r="A56" s="58" t="str">
        <f>'scenario input table'!A31</f>
        <v>ADIF</v>
      </c>
      <c r="B56" s="49" t="str">
        <f>'scenario input table'!B31</f>
        <v>Miranda de Ebro - Medina del Campo</v>
      </c>
      <c r="C56" s="49" t="str">
        <f>'scenario input table'!C31</f>
        <v>Alsasua - Pamplona - Cabañas de Ebro - Madrid Belt - Medina del Campo</v>
      </c>
      <c r="D56" s="23" t="str">
        <f>'scenario input table'!D31</f>
        <v>x</v>
      </c>
      <c r="E56" s="23" t="str">
        <f>'scenario input table'!E31</f>
        <v>x</v>
      </c>
      <c r="F56" s="23" t="str">
        <f>'scenario input table'!F31</f>
        <v>3 kV DC</v>
      </c>
      <c r="G56" s="23">
        <f>'scenario input table'!G31</f>
        <v>480</v>
      </c>
      <c r="H56" s="23" t="str">
        <f>'scenario input table'!H31</f>
        <v>D4</v>
      </c>
      <c r="I56" s="23" t="str">
        <f>'scenario input table'!I31</f>
        <v>1-2</v>
      </c>
      <c r="J56" s="23" t="str">
        <f>'scenario input table'!J31</f>
        <v>IB</v>
      </c>
      <c r="K56" s="23">
        <f>'scenario input table'!K31</f>
        <v>0</v>
      </c>
      <c r="L56" s="23">
        <f>'scenario input table'!L31</f>
        <v>0</v>
      </c>
      <c r="M56" s="23" t="str">
        <f>'scenario input table'!M31</f>
        <v>ASFA</v>
      </c>
      <c r="N56" s="23">
        <f>'scenario input table'!N31</f>
        <v>0</v>
      </c>
      <c r="O56" s="31" t="str">
        <f>'scenario input table'!O31</f>
        <v xml:space="preserve">no restriction up to 120 </v>
      </c>
      <c r="P56" s="23">
        <f>'scenario input table'!P31</f>
        <v>756</v>
      </c>
      <c r="Q56" s="23" t="str">
        <f>'scenario input table'!Q31</f>
        <v>1300t Elect.</v>
      </c>
      <c r="R56" s="23">
        <f>'scenario input table'!R31</f>
        <v>0</v>
      </c>
      <c r="S56" s="23">
        <f>'scenario input table'!S31</f>
        <v>17</v>
      </c>
      <c r="T56" s="31">
        <f>'scenario input table'!T31</f>
        <v>0</v>
      </c>
      <c r="U56" s="23" t="str">
        <f>'scenario input table'!U31</f>
        <v>Iberian gauge</v>
      </c>
      <c r="V56" s="48" t="str">
        <f>'scenario input table'!V31</f>
        <v>Good, except sections within Madrid Belt which could be Limited</v>
      </c>
    </row>
    <row r="57" spans="1:22" ht="15.75" thickBot="1" x14ac:dyDescent="0.3"/>
    <row r="58" spans="1:22" ht="15.75" customHeight="1" thickBot="1" x14ac:dyDescent="0.3">
      <c r="A58" s="371" t="s">
        <v>120</v>
      </c>
      <c r="B58" s="372"/>
      <c r="C58" s="372"/>
      <c r="D58" s="372"/>
      <c r="E58" s="372"/>
      <c r="F58" s="372"/>
      <c r="G58" s="372"/>
      <c r="H58" s="372"/>
      <c r="I58" s="372"/>
      <c r="J58" s="372"/>
      <c r="K58" s="372"/>
      <c r="L58" s="372"/>
      <c r="M58" s="372"/>
      <c r="N58" s="372"/>
      <c r="O58" s="372"/>
      <c r="P58" s="372"/>
      <c r="Q58" s="372"/>
      <c r="R58" s="372"/>
      <c r="S58" s="372"/>
      <c r="T58" s="372"/>
      <c r="U58" s="372"/>
      <c r="V58" s="373"/>
    </row>
    <row r="59" spans="1:22" s="16" customFormat="1" ht="34.5" thickBot="1" x14ac:dyDescent="0.3">
      <c r="A59" s="58" t="str">
        <f>'scenario input table'!A32</f>
        <v>ADIF</v>
      </c>
      <c r="B59" s="49" t="str">
        <f>'scenario input table'!B32</f>
        <v>Miranda de Ebro - Medina del Campo</v>
      </c>
      <c r="C59" s="49" t="str">
        <f>'scenario input table'!C32</f>
        <v>Miranda de Ebro - Logroño - Castejón - Cabañas de Ebro - Madrid Belt - Medina del Campo</v>
      </c>
      <c r="D59" s="23" t="str">
        <f>'scenario input table'!D32</f>
        <v>x</v>
      </c>
      <c r="E59" s="23" t="str">
        <f>'scenario input table'!E32</f>
        <v>x</v>
      </c>
      <c r="F59" s="23" t="str">
        <f>'scenario input table'!F32</f>
        <v>3 kV DC</v>
      </c>
      <c r="G59" s="23">
        <f>'scenario input table'!G32</f>
        <v>450</v>
      </c>
      <c r="H59" s="23" t="str">
        <f>'scenario input table'!H32</f>
        <v>D4</v>
      </c>
      <c r="I59" s="23" t="str">
        <f>'scenario input table'!I32</f>
        <v>1-2</v>
      </c>
      <c r="J59" s="23" t="str">
        <f>'scenario input table'!J32</f>
        <v>IB</v>
      </c>
      <c r="K59" s="23">
        <f>'scenario input table'!K32</f>
        <v>0</v>
      </c>
      <c r="L59" s="23">
        <f>'scenario input table'!L32</f>
        <v>0</v>
      </c>
      <c r="M59" s="23" t="str">
        <f>'scenario input table'!M32</f>
        <v>ASFA</v>
      </c>
      <c r="N59" s="23">
        <f>'scenario input table'!N32</f>
        <v>0</v>
      </c>
      <c r="O59" s="31" t="str">
        <f>'scenario input table'!O32</f>
        <v xml:space="preserve">no restriction up to 120 </v>
      </c>
      <c r="P59" s="23">
        <f>'scenario input table'!P32</f>
        <v>762</v>
      </c>
      <c r="Q59" s="23" t="str">
        <f>'scenario input table'!Q32</f>
        <v>1300t Elect.</v>
      </c>
      <c r="R59" s="23">
        <f>'scenario input table'!R32</f>
        <v>0</v>
      </c>
      <c r="S59" s="23">
        <f>'scenario input table'!S32</f>
        <v>18</v>
      </c>
      <c r="T59" s="31">
        <f>'scenario input table'!T32</f>
        <v>0</v>
      </c>
      <c r="U59" s="23" t="str">
        <f>'scenario input table'!U32</f>
        <v>Iberian gauge</v>
      </c>
      <c r="V59" s="48" t="str">
        <f>'scenario input table'!V32</f>
        <v>Good, except sections within Madrid Belt which could be Limited</v>
      </c>
    </row>
    <row r="61" spans="1:22" x14ac:dyDescent="0.25">
      <c r="F61"/>
      <c r="O61"/>
      <c r="T61"/>
      <c r="V61"/>
    </row>
    <row r="62" spans="1:22" x14ac:dyDescent="0.25">
      <c r="F62"/>
      <c r="O62"/>
      <c r="T62"/>
      <c r="V62"/>
    </row>
    <row r="63" spans="1:22" x14ac:dyDescent="0.25">
      <c r="F63"/>
      <c r="O63"/>
      <c r="T63"/>
      <c r="V63"/>
    </row>
    <row r="64" spans="1:22" x14ac:dyDescent="0.25">
      <c r="F64"/>
      <c r="O64"/>
      <c r="T64"/>
      <c r="V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ht="23.25" customHeight="1" x14ac:dyDescent="0.25"/>
  </sheetData>
  <mergeCells count="22">
    <mergeCell ref="C32:T32"/>
    <mergeCell ref="C33:T33"/>
    <mergeCell ref="A1:U1"/>
    <mergeCell ref="A28:U28"/>
    <mergeCell ref="C29:T29"/>
    <mergeCell ref="C30:T30"/>
    <mergeCell ref="C31:T31"/>
    <mergeCell ref="A55:V55"/>
    <mergeCell ref="A58:V58"/>
    <mergeCell ref="M35:M36"/>
    <mergeCell ref="Q35:Q36"/>
    <mergeCell ref="R35:R36"/>
    <mergeCell ref="A35:A36"/>
    <mergeCell ref="D35:E35"/>
    <mergeCell ref="F35:H35"/>
    <mergeCell ref="J35:J36"/>
    <mergeCell ref="K35:K36"/>
    <mergeCell ref="L35:L36"/>
    <mergeCell ref="A38:V38"/>
    <mergeCell ref="A41:V41"/>
    <mergeCell ref="S35:S36"/>
    <mergeCell ref="A48:V48"/>
  </mergeCells>
  <conditionalFormatting sqref="A38">
    <cfRule type="cellIs" dxfId="93" priority="20" operator="between">
      <formula>0</formula>
      <formula>0</formula>
    </cfRule>
  </conditionalFormatting>
  <conditionalFormatting sqref="A41">
    <cfRule type="cellIs" dxfId="92" priority="19" operator="between">
      <formula>0</formula>
      <formula>0</formula>
    </cfRule>
  </conditionalFormatting>
  <conditionalFormatting sqref="A55">
    <cfRule type="cellIs" dxfId="91" priority="18" operator="between">
      <formula>0</formula>
      <formula>0</formula>
    </cfRule>
  </conditionalFormatting>
  <conditionalFormatting sqref="A58">
    <cfRule type="cellIs" dxfId="90" priority="17" operator="between">
      <formula>0</formula>
      <formula>0</formula>
    </cfRule>
  </conditionalFormatting>
  <conditionalFormatting sqref="A39:XFD40 A41 A55 W55:XFD55 A59:XFD59 A58 W58:XFD58 A56:XFD57 A54:XFD54 W48:XFD53 A47:XFD47 W41:XFD46">
    <cfRule type="cellIs" dxfId="89" priority="16" operator="equal">
      <formula>0</formula>
    </cfRule>
  </conditionalFormatting>
  <conditionalFormatting sqref="A48">
    <cfRule type="cellIs" dxfId="88" priority="11" operator="between">
      <formula>0</formula>
      <formula>0</formula>
    </cfRule>
  </conditionalFormatting>
  <conditionalFormatting sqref="A48 A49:V53">
    <cfRule type="cellIs" dxfId="87" priority="10" operator="equal">
      <formula>0</formula>
    </cfRule>
  </conditionalFormatting>
  <conditionalFormatting sqref="A42:V46">
    <cfRule type="cellIs" dxfId="86" priority="9" operator="equal">
      <formula>0</formula>
    </cfRule>
  </conditionalFormatting>
  <conditionalFormatting sqref="A1">
    <cfRule type="cellIs" dxfId="85" priority="4" operator="between">
      <formula>0</formula>
      <formula>0</formula>
    </cfRule>
  </conditionalFormatting>
  <conditionalFormatting sqref="A1">
    <cfRule type="cellIs" dxfId="84" priority="3" operator="equal">
      <formula>0</formula>
    </cfRule>
  </conditionalFormatting>
  <conditionalFormatting sqref="A28">
    <cfRule type="cellIs" dxfId="83" priority="2" operator="between">
      <formula>0</formula>
      <formula>0</formula>
    </cfRule>
  </conditionalFormatting>
  <conditionalFormatting sqref="A28">
    <cfRule type="cellIs" dxfId="82" priority="1" operator="equal">
      <formula>0</formula>
    </cfRule>
  </conditionalFormatting>
  <pageMargins left="0.7" right="0.7" top="0.75" bottom="0.75" header="0.3" footer="0.3"/>
  <pageSetup paperSize="9" orientation="portrait" r:id="rId1"/>
  <headerFooter>
    <oddFooter>&amp;L_x000D_&amp;1#&amp;"Calibri"&amp;10&amp;K008000 Interne SNCF Réseau</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d805434-7efa-4783-8116-cf7d53a4e159">
      <Terms xmlns="http://schemas.microsoft.com/office/infopath/2007/PartnerControls"/>
    </lcf76f155ced4ddcb4097134ff3c332f>
    <TaxCatchAll xmlns="a1ae572a-2dc9-4f6a-9cdb-85f8fb74b5f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9DFC4186312F49B2E5D05164DAC4EA" ma:contentTypeVersion="14" ma:contentTypeDescription="Crée un document." ma:contentTypeScope="" ma:versionID="c55095cca84f8a2c2ac3cb2fab2f119d">
  <xsd:schema xmlns:xsd="http://www.w3.org/2001/XMLSchema" xmlns:xs="http://www.w3.org/2001/XMLSchema" xmlns:p="http://schemas.microsoft.com/office/2006/metadata/properties" xmlns:ns2="6d805434-7efa-4783-8116-cf7d53a4e159" xmlns:ns3="a1ae572a-2dc9-4f6a-9cdb-85f8fb74b5f3" targetNamespace="http://schemas.microsoft.com/office/2006/metadata/properties" ma:root="true" ma:fieldsID="f948c654694bcc8cee55d7ac70364c0d" ns2:_="" ns3:_="">
    <xsd:import namespace="6d805434-7efa-4783-8116-cf7d53a4e159"/>
    <xsd:import namespace="a1ae572a-2dc9-4f6a-9cdb-85f8fb74b5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805434-7efa-4783-8116-cf7d53a4e1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5096f5d6-3256-4090-9362-038d665d195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1ae572a-2dc9-4f6a-9cdb-85f8fb74b5f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40819d0-77ce-42f5-a6ab-d1d996a74534}" ma:internalName="TaxCatchAll" ma:showField="CatchAllData" ma:web="a1ae572a-2dc9-4f6a-9cdb-85f8fb74b5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E252CB-4C20-44EE-8C40-2CAC0EBF9FB9}">
  <ds:schemaRefs>
    <ds:schemaRef ds:uri="http://schemas.microsoft.com/sharepoint/v3/contenttype/forms"/>
  </ds:schemaRefs>
</ds:datastoreItem>
</file>

<file path=customXml/itemProps2.xml><?xml version="1.0" encoding="utf-8"?>
<ds:datastoreItem xmlns:ds="http://schemas.openxmlformats.org/officeDocument/2006/customXml" ds:itemID="{827190E2-9C81-47F2-B9DD-2295206D429A}">
  <ds:schemaRefs>
    <ds:schemaRef ds:uri="http://purl.org/dc/elements/1.1/"/>
    <ds:schemaRef ds:uri="http://www.w3.org/XML/1998/namespace"/>
    <ds:schemaRef ds:uri="http://schemas.microsoft.com/office/infopath/2007/PartnerControls"/>
    <ds:schemaRef ds:uri="http://purl.org/dc/terms/"/>
    <ds:schemaRef ds:uri="http://schemas.microsoft.com/office/2006/metadata/properties"/>
    <ds:schemaRef ds:uri="6d805434-7efa-4783-8116-cf7d53a4e159"/>
    <ds:schemaRef ds:uri="http://schemas.microsoft.com/office/2006/documentManagement/types"/>
    <ds:schemaRef ds:uri="http://schemas.openxmlformats.org/package/2006/metadata/core-properties"/>
    <ds:schemaRef ds:uri="a1ae572a-2dc9-4f6a-9cdb-85f8fb74b5f3"/>
    <ds:schemaRef ds:uri="http://purl.org/dc/dcmitype/"/>
  </ds:schemaRefs>
</ds:datastoreItem>
</file>

<file path=customXml/itemProps3.xml><?xml version="1.0" encoding="utf-8"?>
<ds:datastoreItem xmlns:ds="http://schemas.openxmlformats.org/officeDocument/2006/customXml" ds:itemID="{95E71A8B-0660-4FBE-834A-E728D78755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805434-7efa-4783-8116-cf7d53a4e159"/>
    <ds:schemaRef ds:uri="a1ae572a-2dc9-4f6a-9cdb-85f8fb74b5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vt:i4>
      </vt:variant>
    </vt:vector>
  </HeadingPairs>
  <TitlesOfParts>
    <vt:vector size="20" baseType="lpstr">
      <vt:lpstr>Disclaimer</vt:lpstr>
      <vt:lpstr>Definitions</vt:lpstr>
      <vt:lpstr>scenario DE-FR-3</vt:lpstr>
      <vt:lpstr>scenario FR-1</vt:lpstr>
      <vt:lpstr>scenario FR-2</vt:lpstr>
      <vt:lpstr>scenario FR-3</vt:lpstr>
      <vt:lpstr>scenario FR-SP-1</vt:lpstr>
      <vt:lpstr>scenario SP-1</vt:lpstr>
      <vt:lpstr>scenario SP-2</vt:lpstr>
      <vt:lpstr>scenario SP-3</vt:lpstr>
      <vt:lpstr>scenario SP-4</vt:lpstr>
      <vt:lpstr>scenario SP-5</vt:lpstr>
      <vt:lpstr>scenario input table</vt:lpstr>
      <vt:lpstr>scenario SP-P-1</vt:lpstr>
      <vt:lpstr>scenario SP-P-2</vt:lpstr>
      <vt:lpstr>scenario P1</vt:lpstr>
      <vt:lpstr>scenario P-2</vt:lpstr>
      <vt:lpstr>scenario P-3</vt:lpstr>
      <vt:lpstr>scenario P-4</vt:lpstr>
      <vt:lpstr>Disclaimer!_Toc529801136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 Geiß</dc:creator>
  <cp:keywords/>
  <dc:description/>
  <cp:lastModifiedBy>Daniel Arnoldt</cp:lastModifiedBy>
  <cp:revision/>
  <dcterms:created xsi:type="dcterms:W3CDTF">2018-03-29T09:15:16Z</dcterms:created>
  <dcterms:modified xsi:type="dcterms:W3CDTF">2023-03-03T08:35:38Z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0x010100199DFC4186312F49B2E5D05164DAC4EA</vt:lpwstr>
  </property>
  <property fmtid="{D5CDD505-2E9C-101B-9397-08002B2CF9AE}" pid="3" name="MediaServiceImageTags">
    <vt:lpwstr/>
  </property>
  <property fmtid="{D5CDD505-2E9C-101B-9397-08002B2CF9AE}" pid="4" name="MSIP_Label_67cce88e-ba6c-4072-9a4d-8f9e28d4554f_Enabled">
    <vt:lpwstr>true</vt:lpwstr>
  </property>
  <property fmtid="{D5CDD505-2E9C-101B-9397-08002B2CF9AE}" pid="5" name="MSIP_Label_67cce88e-ba6c-4072-9a4d-8f9e28d4554f_SetDate">
    <vt:lpwstr>2022-11-09T17:04:15Z</vt:lpwstr>
  </property>
  <property fmtid="{D5CDD505-2E9C-101B-9397-08002B2CF9AE}" pid="6" name="MSIP_Label_67cce88e-ba6c-4072-9a4d-8f9e28d4554f_Method">
    <vt:lpwstr>Standard</vt:lpwstr>
  </property>
  <property fmtid="{D5CDD505-2E9C-101B-9397-08002B2CF9AE}" pid="7" name="MSIP_Label_67cce88e-ba6c-4072-9a4d-8f9e28d4554f_Name">
    <vt:lpwstr>Interne - SNCF Réseau</vt:lpwstr>
  </property>
  <property fmtid="{D5CDD505-2E9C-101B-9397-08002B2CF9AE}" pid="8" name="MSIP_Label_67cce88e-ba6c-4072-9a4d-8f9e28d4554f_SiteId">
    <vt:lpwstr>4a7c8238-5799-4b16-9fc6-9ad8fce5a7d9</vt:lpwstr>
  </property>
  <property fmtid="{D5CDD505-2E9C-101B-9397-08002B2CF9AE}" pid="9" name="MSIP_Label_67cce88e-ba6c-4072-9a4d-8f9e28d4554f_ActionId">
    <vt:lpwstr>4d4bc494-032a-4ca1-9ff0-cdc746d9ee7c</vt:lpwstr>
  </property>
  <property fmtid="{D5CDD505-2E9C-101B-9397-08002B2CF9AE}" pid="10" name="MSIP_Label_67cce88e-ba6c-4072-9a4d-8f9e28d4554f_ContentBits">
    <vt:lpwstr>2</vt:lpwstr>
  </property>
</Properties>
</file>